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4"/>
  </bookViews>
  <sheets>
    <sheet name="1.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xcel_BuiltIn__FilterDatabase_5" localSheetId="0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4">'[8]4. sz. melléklet'!#REF!</definedName>
    <definedName name="Excel_BuiltIn__FilterDatabase_5">#REF!</definedName>
    <definedName name="Excel_BuiltIn__FilterDatabase_5_1" localSheetId="0">'[7]4. sz. melléklet'!#REF!</definedName>
    <definedName name="Excel_BuiltIn__FilterDatabase_5_1" localSheetId="1">'[7]4. sz. melléklet'!#REF!</definedName>
    <definedName name="Excel_BuiltIn__FilterDatabase_5_1" localSheetId="2">'[7]4. sz. melléklet'!#REF!</definedName>
    <definedName name="Excel_BuiltIn__FilterDatabase_5_1" localSheetId="3">'[7]4. sz. melléklet'!#REF!</definedName>
    <definedName name="Excel_BuiltIn__FilterDatabase_5_1" localSheetId="4">'[2]4. sz. melléklet'!#REF!</definedName>
    <definedName name="Excel_BuiltIn__FilterDatabase_5_1">'[2]4. sz. melléklet'!#REF!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0">#REF!</definedName>
    <definedName name="Excel_BuiltIn__FilterDatabase_5_13" localSheetId="1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4">#REF!</definedName>
    <definedName name="Excel_BuiltIn__FilterDatabase_5_13">#REF!</definedName>
    <definedName name="Excel_BuiltIn__FilterDatabase_5_15">'[5]4. sz. melléklet'!#REF!</definedName>
    <definedName name="Excel_BuiltIn__FilterDatabase_5_17" localSheetId="0">#REF!</definedName>
    <definedName name="Excel_BuiltIn__FilterDatabase_5_17" localSheetId="1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4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Excel_BuiltIn_Print_Area_1_15" localSheetId="0">#REF!</definedName>
    <definedName name="Excel_BuiltIn_Print_Area_1_15" localSheetId="1">#REF!</definedName>
    <definedName name="Excel_BuiltIn_Print_Area_1_15" localSheetId="2">#REF!</definedName>
    <definedName name="Excel_BuiltIn_Print_Area_1_15" localSheetId="3">#REF!</definedName>
    <definedName name="Excel_BuiltIn_Print_Area_1_15" localSheetId="4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21" localSheetId="0">#REF!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4">#REF!</definedName>
    <definedName name="Excel_BuiltIn_Print_Area_21">#REF!</definedName>
    <definedName name="Excel_BuiltIn_Print_Area_2_15" localSheetId="0">#REF!</definedName>
    <definedName name="Excel_BuiltIn_Print_Area_2_15" localSheetId="1">#REF!</definedName>
    <definedName name="Excel_BuiltIn_Print_Area_2_15" localSheetId="2">#REF!</definedName>
    <definedName name="Excel_BuiltIn_Print_Area_2_15" localSheetId="3">#REF!</definedName>
    <definedName name="Excel_BuiltIn_Print_Area_2_15" localSheetId="4">#REF!</definedName>
    <definedName name="Excel_BuiltIn_Print_Area_2_15">#REF!</definedName>
    <definedName name="Excel_BuiltIn_Print_Area_2_5" localSheetId="0">#REF!</definedName>
    <definedName name="Excel_BuiltIn_Print_Area_2_5" localSheetId="1">#REF!</definedName>
    <definedName name="Excel_BuiltIn_Print_Area_2_5" localSheetId="2">#REF!</definedName>
    <definedName name="Excel_BuiltIn_Print_Area_2_5" localSheetId="3">#REF!</definedName>
    <definedName name="Excel_BuiltIn_Print_Area_2_5" localSheetId="4">#REF!</definedName>
    <definedName name="Excel_BuiltIn_Print_Area_2_5">#REF!</definedName>
    <definedName name="Excel_BuiltIn_Print_Area_2_6" localSheetId="0">#REF!</definedName>
    <definedName name="Excel_BuiltIn_Print_Area_2_6" localSheetId="1">#REF!</definedName>
    <definedName name="Excel_BuiltIn_Print_Area_2_6" localSheetId="2">#REF!</definedName>
    <definedName name="Excel_BuiltIn_Print_Area_2_6" localSheetId="3">#REF!</definedName>
    <definedName name="Excel_BuiltIn_Print_Area_2_6" localSheetId="4">#REF!</definedName>
    <definedName name="Excel_BuiltIn_Print_Area_2_6">#REF!</definedName>
    <definedName name="Excel_BuiltIn_Print_Titles_6">'[3]4.B-C. sz. melléklet'!#REF!</definedName>
    <definedName name="_xlnm.Print_Area" localSheetId="0">'1.sz. melléklet'!$A$1:$J$55</definedName>
    <definedName name="_xlnm.Print_Area" localSheetId="1">'2. sz. melléklet'!$A$1:$H$66</definedName>
    <definedName name="_xlnm.Print_Area" localSheetId="2">'3. sz. melléklet'!$A$1:$S$58</definedName>
    <definedName name="_xlnm.Print_Area" localSheetId="3">'4. sz. melléklet'!$A$1:$U$44</definedName>
    <definedName name="_xlnm.Print_Area" localSheetId="4">'5. sz. melléklet'!$A$1:$E$81</definedName>
  </definedNames>
  <calcPr fullCalcOnLoad="1"/>
</workbook>
</file>

<file path=xl/sharedStrings.xml><?xml version="1.0" encoding="utf-8"?>
<sst xmlns="http://schemas.openxmlformats.org/spreadsheetml/2006/main" count="397" uniqueCount="267">
  <si>
    <t xml:space="preserve"> Tata Város Önkormányzatának 2012. évi közgazdasági mérlege (E Ft-ban)</t>
  </si>
  <si>
    <t>Bevételi előirányzat</t>
  </si>
  <si>
    <t>Kiadási előirányzat</t>
  </si>
  <si>
    <t>Eredeti</t>
  </si>
  <si>
    <t>Mód.(XII.19.)</t>
  </si>
  <si>
    <t xml:space="preserve">Eredeti </t>
  </si>
  <si>
    <t>Hatósági szolgáltatási díj és intézményi működési bevétel</t>
  </si>
  <si>
    <t>Személyi juttatások</t>
  </si>
  <si>
    <t>Önkormányzatok sajátos működési bevételi</t>
  </si>
  <si>
    <t>Helyi adók</t>
  </si>
  <si>
    <t>Munkaadókat terhelő járulékok</t>
  </si>
  <si>
    <t>Átengedett központi adók (gépjárműadó, átengedett SZJA, termőföld bérbeadásából származó SZJA)</t>
  </si>
  <si>
    <t>Bírságok</t>
  </si>
  <si>
    <t>Dologi és egyéb folyó kiadások</t>
  </si>
  <si>
    <t>Talajterhelési díj</t>
  </si>
  <si>
    <t>Dologi kiadások</t>
  </si>
  <si>
    <t>Bérleti díjak</t>
  </si>
  <si>
    <t>Kamat kiadások</t>
  </si>
  <si>
    <t>Lakbér</t>
  </si>
  <si>
    <t>Egyéb működési kiadások</t>
  </si>
  <si>
    <t>Működési támogatások</t>
  </si>
  <si>
    <t>Támogatás értékű működési kiadások és működési célú pénzeszközátadás</t>
  </si>
  <si>
    <t>Normatív és kötött felhasználású támogatások</t>
  </si>
  <si>
    <t>Önkormányzat által folyósított társadalom- és szociálpolitikai juttatások</t>
  </si>
  <si>
    <t xml:space="preserve">Egyes szociális feladatok támogatása, ingyenes </t>
  </si>
  <si>
    <t>Ellátottak pénzbeli juttatása</t>
  </si>
  <si>
    <t>Szociális továbbképzés, szakvizsga,bölcsödei étkeztetés</t>
  </si>
  <si>
    <t>Központosított előirányzatokból</t>
  </si>
  <si>
    <t>Beruházási kiadások</t>
  </si>
  <si>
    <t>Egyéb, működési bevételek</t>
  </si>
  <si>
    <t>Támogatás értékű működési bevételek</t>
  </si>
  <si>
    <t>Felújítási kiadások</t>
  </si>
  <si>
    <t>Támogatás értékű működési bevétel TB-től</t>
  </si>
  <si>
    <t>Működési célú pénzeszközátvétel</t>
  </si>
  <si>
    <t>Támogatás értékű felhalmozási kiadások és felhalmozási célú pénzeszközátadások</t>
  </si>
  <si>
    <t>Felhalmozási és tőke jellegű bevételek</t>
  </si>
  <si>
    <t>Működési tartalék</t>
  </si>
  <si>
    <t>Tárgyi eszköz értékesítés</t>
  </si>
  <si>
    <t>Általános tartalék</t>
  </si>
  <si>
    <t>Föld értékesítés</t>
  </si>
  <si>
    <t>Céltartalék</t>
  </si>
  <si>
    <t>Egyéb ingatlan értékesítés</t>
  </si>
  <si>
    <t>Működési céltartalék, normatíva elszámolás miatt elkülönített</t>
  </si>
  <si>
    <t>Üzemeltetés, bérbeadás bevétele</t>
  </si>
  <si>
    <t>Felhalmozási tartalék</t>
  </si>
  <si>
    <t>Lakásértékesítés</t>
  </si>
  <si>
    <t>Felhalmozási tartalék egyéb feladatokra és kötvénytartalék</t>
  </si>
  <si>
    <t>Üzletrész értékesítés bevétele</t>
  </si>
  <si>
    <t>Tartalékolt felhalmozási kiadások</t>
  </si>
  <si>
    <t>Felhalmozási kamatbevételek</t>
  </si>
  <si>
    <t>Távhő koncessziós bevétel</t>
  </si>
  <si>
    <t>Garancia és kezességvállalás</t>
  </si>
  <si>
    <t>Felhalmozási támogatások</t>
  </si>
  <si>
    <t>Fejlesztési célú támogatások (címzett, cél, vis maior)</t>
  </si>
  <si>
    <t>Támogatási kölcsönök nyújtása, törlesztése</t>
  </si>
  <si>
    <t>Egyéb felhalmozási bevételek</t>
  </si>
  <si>
    <t>Lakáscélra</t>
  </si>
  <si>
    <t xml:space="preserve"> - Támogatás értékű felhalmozási bevételek</t>
  </si>
  <si>
    <t>Egyéb kölcsön</t>
  </si>
  <si>
    <t xml:space="preserve"> - Tartalékolt felhalmozási kiadásokhoz kapcsolódó támogatás értékű felhalmozási bevétel</t>
  </si>
  <si>
    <t xml:space="preserve"> - Felhalmozási célú pénzeszköz átvétel</t>
  </si>
  <si>
    <t>Pénzmaradvány átadás</t>
  </si>
  <si>
    <t xml:space="preserve">Pénzmaradvány átvétel </t>
  </si>
  <si>
    <t>-működési célra</t>
  </si>
  <si>
    <t>Támogatási kölcsönök visszatérülése, igénybevétele</t>
  </si>
  <si>
    <t>-felhalmozási célra</t>
  </si>
  <si>
    <t>Költségvetési bevételek összesen:</t>
  </si>
  <si>
    <t>Költségvetési kiadások összesen:</t>
  </si>
  <si>
    <t>Költségvetési egyenleg: -667 048 E Ft</t>
  </si>
  <si>
    <t>Hiány és a finanszírozási kiadások fedezetének finanszírozása:</t>
  </si>
  <si>
    <t xml:space="preserve"> - Belső finanszírozás, pénzmaradvány </t>
  </si>
  <si>
    <t>Hiteltörlesztés - hosszú lejáratú</t>
  </si>
  <si>
    <t xml:space="preserve"> - Külső finanszírozás kötvény kibocsátás, hitel felvétel </t>
  </si>
  <si>
    <t>Folyamatban lévő projektekhez szükséges hitelfelvétel</t>
  </si>
  <si>
    <t>2012-ben felmerülő új beruházási és felújítási feladatokhoz szükséges hitelfelvétel</t>
  </si>
  <si>
    <t>Finanszírozási bevételek összesen:</t>
  </si>
  <si>
    <t>Finanszírozási kiadások összesen:</t>
  </si>
  <si>
    <t>BEVÉTELEK MINDÖSSZESEN</t>
  </si>
  <si>
    <t>KIADÁSOK MINDÖSSZESEN</t>
  </si>
  <si>
    <t>Mód.(III.27.)</t>
  </si>
  <si>
    <t>2012. évi működési célú bevételek és kiadások mérlege (E Ft-ban)</t>
  </si>
  <si>
    <t>Hatósági szolgáltatási díj</t>
  </si>
  <si>
    <t>Személyi juttatás</t>
  </si>
  <si>
    <t>Működési bevétel</t>
  </si>
  <si>
    <t>Járulékok</t>
  </si>
  <si>
    <t>Sajátos működési bevétel</t>
  </si>
  <si>
    <t>Dologi kiadás (beruházási hitelkamat és ÁFA nélkül)</t>
  </si>
  <si>
    <t>Működési támogatás</t>
  </si>
  <si>
    <t>Pénzeszköz átadás, támogatás</t>
  </si>
  <si>
    <t>Egyéb működési bevételek</t>
  </si>
  <si>
    <t>Szociális támogatás műk.</t>
  </si>
  <si>
    <t>Kölcsön visszatérülés, kölcsön bevétel</t>
  </si>
  <si>
    <t>Előző évi pénzmaradvány átvétel</t>
  </si>
  <si>
    <t>Működési céltartalék</t>
  </si>
  <si>
    <t xml:space="preserve">Garancia és kezességvállalás </t>
  </si>
  <si>
    <t xml:space="preserve"> - Tatai Távhő Kft.-nek</t>
  </si>
  <si>
    <t xml:space="preserve"> - Városkapu Zrt-nek</t>
  </si>
  <si>
    <t>Kölcsönnyújtás, kölcsönvisszafizetés</t>
  </si>
  <si>
    <t xml:space="preserve"> - Tatai Városfejlesztő Kft.-nek</t>
  </si>
  <si>
    <t>- Víz-Zene-Virág Fesztivál Egyesület</t>
  </si>
  <si>
    <t>- Fényes-fürdő Kft.</t>
  </si>
  <si>
    <t>-Tatai Kenderke Népcántegyesület</t>
  </si>
  <si>
    <t>-Tatai TÁVHŐ Szolgáltató Kft.</t>
  </si>
  <si>
    <t>Pénzmaradvány átadás működési célra</t>
  </si>
  <si>
    <t>Egyenleg: -122 473</t>
  </si>
  <si>
    <t>Hiány és a finanszírozási kiadások fedezetének finansz.</t>
  </si>
  <si>
    <t xml:space="preserve"> - Belső forrás, pénzmaradvány </t>
  </si>
  <si>
    <t xml:space="preserve"> - Belső forrás, pénzmaradvány kötvényből a kötvénnyel kapcsolatos kiadásokra </t>
  </si>
  <si>
    <t>Mindösszesen:</t>
  </si>
  <si>
    <t>2012.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</si>
  <si>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</si>
  <si>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</si>
  <si>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</si>
  <si>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</si>
  <si>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</si>
  <si>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>Felhalmozási célú központosított támogatás</t>
  </si>
  <si>
    <t>Tartalékolt felhalmozási kiadásokhoz kapcsolódó támogatás értékű felhalmozási bevétel</t>
  </si>
  <si>
    <t>Felhalmozási célú pénzeszközátvétel</t>
  </si>
  <si>
    <t>Beruházási hitel kamat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</si>
  <si>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</si>
  <si>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</si>
  <si>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</si>
  <si>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</si>
  <si>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</si>
  <si>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 xml:space="preserve"> - munkáltatói</t>
  </si>
  <si>
    <t>Adóbevételekből átcsoportosítás</t>
  </si>
  <si>
    <t>Felhalmozási céltartalék (Önkormányzati feladatokra)</t>
  </si>
  <si>
    <t xml:space="preserve"> - Építményadóból</t>
  </si>
  <si>
    <t>Felhalmozási céltartalék (IGH feladatokra)</t>
  </si>
  <si>
    <t xml:space="preserve"> - Iparűzési adóból</t>
  </si>
  <si>
    <t>Fizetendő ÁFA</t>
  </si>
  <si>
    <t>Lakbérbevétel átcsoportosítása</t>
  </si>
  <si>
    <t>Kötvény kamata</t>
  </si>
  <si>
    <t xml:space="preserve"> - Távhő Kft.-nek</t>
  </si>
  <si>
    <t xml:space="preserve"> - Tata-Tópart Viziközmű Társulat hitele és kamat</t>
  </si>
  <si>
    <t>Kötvény és hiteltörlesztés árfolyamkülönbözete</t>
  </si>
  <si>
    <t>Pénzmaradvány átadás felhalmozási célra</t>
  </si>
  <si>
    <t>Egyenleg: -1 220 848</t>
  </si>
  <si>
    <t xml:space="preserve"> - Belső finanszírozás, pénzmaradvány (Eu-s pályázatok előlegei, kötvényforrás maradványa)</t>
  </si>
  <si>
    <t>Finanszírozási kiadás beruházási hitel- és kötvény törlesztés</t>
  </si>
  <si>
    <t>Mindösszesen bevételek:</t>
  </si>
  <si>
    <t>Mindösszesen kiadások:</t>
  </si>
  <si>
    <t xml:space="preserve">                                                                                                            Tata Város Önkormányzata és az általa irányított költségvetési szervek 2012. évi bevételei forrásonként ( E Ft-ban)</t>
  </si>
  <si>
    <t>Bevételek</t>
  </si>
  <si>
    <t>Önkormányzat</t>
  </si>
  <si>
    <t>Önkormányzati Hivatal</t>
  </si>
  <si>
    <t>Tata Város Közterület-felügyelete</t>
  </si>
  <si>
    <t>Intézmények Gazdasági Hivatala és a hozzá tartozó költségvetési szervek</t>
  </si>
  <si>
    <t xml:space="preserve">Árpád-házi Szent Erzsébet Szakkórház és Rendelőintézet  
</t>
  </si>
  <si>
    <t>Összesen</t>
  </si>
  <si>
    <t>Önkormányzat működési bevétele</t>
  </si>
  <si>
    <t>Intézményi működési bevétel</t>
  </si>
  <si>
    <t>Egyéb működési bevétel (faértékesítés, temető fenntartás, rendezvényszervezés, üdülés, intézményi térítési díjak stb.)</t>
  </si>
  <si>
    <t>Áfa bevétel</t>
  </si>
  <si>
    <t>Kamat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</si>
  <si>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</si>
  <si>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</si>
  <si>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</si>
  <si>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</si>
  <si>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</si>
  <si>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</si>
  <si>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</si>
  <si>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</si>
  <si>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</si>
  <si>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</si>
  <si>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Bírságok (közterület 3 000)</t>
  </si>
  <si>
    <t>Bérleti díj</t>
  </si>
  <si>
    <t>Működési támogatások, kiegészítések</t>
  </si>
  <si>
    <t>Normatíva és kötött felhasználású támogatás</t>
  </si>
  <si>
    <t>Egyes szociális feladatok támogatás</t>
  </si>
  <si>
    <t>Szociális továbbképzés és szakvizsga, ingyenes bölcsödei étkeztetés</t>
  </si>
  <si>
    <t>Felhalmozási és tőke jellegű bevétel</t>
  </si>
  <si>
    <t>Földterület értékesítés</t>
  </si>
  <si>
    <t>Egyéb ingatlanértékesítés</t>
  </si>
  <si>
    <t>Lakásértékesítés (részletek)</t>
  </si>
  <si>
    <t>Felhalmozási kamat bevétel</t>
  </si>
  <si>
    <t>Fejlesztési célú támogatások - központosított támogatások</t>
  </si>
  <si>
    <t xml:space="preserve"> - Felhalmozási célú pénzeszközátvétel</t>
  </si>
  <si>
    <t>-felhalmozásra</t>
  </si>
  <si>
    <t>- működésre</t>
  </si>
  <si>
    <t>-kötvényre</t>
  </si>
  <si>
    <t>Képződött pénzmaradvány</t>
  </si>
  <si>
    <t>Kötvénykibocsátás, hitelfelvétel</t>
  </si>
  <si>
    <t xml:space="preserve">Tata Város Önkormányzata és az általa irányított költségvetési szervek 2012. évi költségvetési kiadásai </t>
  </si>
  <si>
    <t>( kiemelt előirányzatok szerinti részletezésben ) E Ft-ban</t>
  </si>
  <si>
    <t>Kiadások</t>
  </si>
  <si>
    <t>Tata Város Közterület-felügyelte</t>
  </si>
  <si>
    <t>Munkaadót terhelő járulékok és szociális hozzájárulási adó</t>
  </si>
  <si>
    <t>Dologi és dologi jellegű kiadások</t>
  </si>
  <si>
    <t>Ebből kamatkiadások</t>
  </si>
  <si>
    <t>Egyéb működési kiadás</t>
  </si>
  <si>
    <t>Támogatás értékű működési kiadások és működési célú pénzeszköz átadás</t>
  </si>
  <si>
    <t>Beruházás ( ÁFA-val )</t>
  </si>
  <si>
    <t>Felújítás ( ÁFA-val )</t>
  </si>
  <si>
    <t>Felhalmozási támogatás értékű kiadás és pénzeszközátadás</t>
  </si>
  <si>
    <t>Működési céltartalék és a normatíva elszámolás miatti elkülönített céltartalék</t>
  </si>
  <si>
    <t>Felhalmozási céltartalék kötvénytartalékkal</t>
  </si>
  <si>
    <t>Felhalmozási céltartalék az IGH-hoz tarttozó intézmények beruházási és felújítási feladataira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</si>
  <si>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</si>
  <si>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</si>
  <si>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</si>
  <si>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Támogatási kölcsönök</t>
  </si>
  <si>
    <t>Kölcsön nyújtása lakáscélra:</t>
  </si>
  <si>
    <t xml:space="preserve"> - lakossági</t>
  </si>
  <si>
    <t xml:space="preserve"> - Tatai Városfejlesztő Kft-nek</t>
  </si>
  <si>
    <t xml:space="preserve"> - Víz-Zene-Virág Fesztivál Egyesület</t>
  </si>
  <si>
    <t xml:space="preserve"> - Tata Fénye-fürdő Kft. részére</t>
  </si>
  <si>
    <t>-Tatai Kenderke Néptáncegyesület</t>
  </si>
  <si>
    <t>-Tatai Távhőszolgáltató Kft.</t>
  </si>
  <si>
    <t>Garancia és kezességvállalás (TÁVHŐ és Városkapu)</t>
  </si>
  <si>
    <t>Működési</t>
  </si>
  <si>
    <t>Felhalmozási</t>
  </si>
  <si>
    <t>Hitel- és kötvénytörlesztés (fejlesztési célú)</t>
  </si>
  <si>
    <t>Hiteltörlesztés</t>
  </si>
  <si>
    <t>Kötvénytörlesztés</t>
  </si>
  <si>
    <t>-működési</t>
  </si>
  <si>
    <t>-felhalmozási</t>
  </si>
  <si>
    <t>Tata Város Önkormányzatának</t>
  </si>
  <si>
    <t>támogatásértékű bevételei és államháztartáson kívülről átvett pénzeszközeinek</t>
  </si>
  <si>
    <t>2012. évi alakulása (E Ft-ban)</t>
  </si>
  <si>
    <t>Megnevezés</t>
  </si>
  <si>
    <t>Mód. (V.30.)</t>
  </si>
  <si>
    <t>Mód. (XII. 19.)</t>
  </si>
  <si>
    <t>Munkaügyi Központtól közfoglalkoztatásra</t>
  </si>
  <si>
    <t>Jelzőrendszeres házi segítségnyújtás</t>
  </si>
  <si>
    <t>Támogatószolgáltatás</t>
  </si>
  <si>
    <t>Közösségi ellátás</t>
  </si>
  <si>
    <t>Mozgáskorlátozottak közlekedési támogatása</t>
  </si>
  <si>
    <t>Tardos Önkormányzattól általános iskola működésére</t>
  </si>
  <si>
    <t>Rendszeres gyermekvédelmi támogatás</t>
  </si>
  <si>
    <t>Otthonteremtési támogatás</t>
  </si>
  <si>
    <t>Országos Egészségügyi Pénztártól nemzetközi egyezmény alapján</t>
  </si>
  <si>
    <t>Országos Egészségügyi Pénztártól</t>
  </si>
  <si>
    <t>Árpád-házi Szent Erzsébet Szakkórház és Rendelőintézettől</t>
  </si>
  <si>
    <t>"Első munkahely garancia" munkaerő-piaci program keretében 6 pályakezdő foglalkoztatására</t>
  </si>
  <si>
    <t>Ifjúsági feladatokra pályázati támogatás</t>
  </si>
  <si>
    <t>Összesen:</t>
  </si>
  <si>
    <t>Támogatás értékű felhalmozási célú bevételek</t>
  </si>
  <si>
    <t>Intézmények energiaracionalizálása KEOP-5.1.0-2008-0037</t>
  </si>
  <si>
    <t>Új u.-i Bölcsőde bővítése projekt KDOP-5.2.2/B-09-2009-0004</t>
  </si>
  <si>
    <t>Angolpark rehabilitációja KDOP-2.1.1/B-2f-2009-0002</t>
  </si>
  <si>
    <t>Gondoskodó Kistérség KDOP-5.2.2/A-09-2009-0006</t>
  </si>
  <si>
    <t>Tatabánya-Vértesszőlős-Tata településeket összekötő közlekedési célú kerékpárút építése az Általér mentén KÖZOP–3.2.0/c-08-2010-0003</t>
  </si>
  <si>
    <t>Öreg-tavi Ökoturisztikai Központ kialakítása a csatlakozó kerékpárutak felújításával Tatán és a tematikus aktív turisztikai fejlesztések a kistérségben KDOP–2.1.1/B–09-2010-0002</t>
  </si>
  <si>
    <t>TIOP-1.1.1-07/1-2008-12525 Informatikia infrastuktúra fejlesztés</t>
  </si>
  <si>
    <t xml:space="preserve">Önkormányzati intézményekbe Napelemes rendszer telepítése KEOP – 4.2.0/A </t>
  </si>
  <si>
    <t>Természetes vizes élőhely kialakítása a tatai Réti 8-as tó  rehabilitációjával KEOP–7.3.1.2/09-11-2011-0023</t>
  </si>
  <si>
    <t>Működési célra átvett pénzeszközök államháztartáson kívülről</t>
  </si>
  <si>
    <t>HU-SK 0901/1.7.1/0074 Testvérvárosi pályázat</t>
  </si>
  <si>
    <t>Talentum Angol-Magyar Két Tanítási Nyelvű Általános Iskola, Gimnázium és Művészeti Szakiskolától a fűtésmegtakarításból származó összeg átadása</t>
  </si>
  <si>
    <t>285/2012.(VI.28.)Tata Kt.hat. 2012.évi városi kitüntestéshez járó pénzjutalom</t>
  </si>
  <si>
    <t>Felhalmozási célra átvett pénzeszközök államháztartáson kívülről</t>
  </si>
  <si>
    <t>Befejezett viziközmű társulatoktól átvett</t>
  </si>
  <si>
    <t>Magnum Kft-től Városfejlesztési megállapodás alapján</t>
  </si>
  <si>
    <t>Út- és közműfejlesztési hozzájárulás</t>
  </si>
  <si>
    <t>Tata Város Önkormányzat</t>
  </si>
  <si>
    <t>tartalékolt felhalmozási kiadásokhoz kapcsolódó támogatásértékű bevételeinek</t>
  </si>
  <si>
    <t>Deák F. u. szélesítése KDOP-4.2.1/B-2011</t>
  </si>
  <si>
    <t>Kossuth tér városközpont értékmegőrző rehabilitációja KDOP–3.1.1/A–09-1f-2010-0001</t>
  </si>
  <si>
    <t xml:space="preserve">Baji út és a kertváros kerékpáros forgalmának komplex rendezése </t>
  </si>
  <si>
    <t>Intermodális közösségi közlekedési központ létrehozása Tatán KÖZOP–5.5.0-09-11-2011-0010</t>
  </si>
  <si>
    <t xml:space="preserve">Települési vízrendezés fejlesztése Tatán, a József A. utcában KDOP – 4.1.1/E-2011. </t>
  </si>
  <si>
    <t>Víz, hulladék és megújuló energia rendszerek és technológiák fejlesztése, Újhegyi vízfolyás HUSK/1101/2.1.1</t>
  </si>
  <si>
    <t>Kőfaragó-ház fejlsztési projekt Turisztikai vonzerők felújítása, közös termékek és kapcsolódó desztináció-menedzsment szervek fejlesztése, infrastruktúra felállítása HUSK/1101/1.3.1</t>
  </si>
  <si>
    <t>Megújuló energia projekt, helyszín: Kőkúti Általános Iskola HUSK/1101/2.1.1</t>
  </si>
  <si>
    <t>Önkormányzati Hivatalának</t>
  </si>
  <si>
    <t>Tatai Kistérségi Többcélú Társulástól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</si>
</sst>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0"/>
    </font>
    <font>
      <b/>
      <u val="single"/>
      <sz val="11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3" fontId="5" fillId="0" borderId="1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49" fontId="3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20" applyNumberFormat="1" applyFont="1" applyAlignment="1">
      <alignment horizontal="left"/>
      <protection/>
    </xf>
    <xf numFmtId="3" fontId="4" fillId="0" borderId="0" xfId="20" applyNumberFormat="1" applyFont="1" applyAlignment="1" quotePrefix="1">
      <alignment horizontal="left"/>
      <protection/>
    </xf>
    <xf numFmtId="3" fontId="4" fillId="0" borderId="0" xfId="20" applyNumberFormat="1" applyFont="1" applyAlignment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>
      <alignment/>
      <protection/>
    </xf>
    <xf numFmtId="3" fontId="7" fillId="0" borderId="22" xfId="20" applyNumberFormat="1" applyFont="1" applyBorder="1" applyAlignment="1">
      <alignment horizontal="center"/>
      <protection/>
    </xf>
    <xf numFmtId="3" fontId="7" fillId="0" borderId="21" xfId="20" applyNumberFormat="1" applyFont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23" xfId="20" applyNumberFormat="1" applyFont="1" applyBorder="1">
      <alignment/>
      <protection/>
    </xf>
    <xf numFmtId="3" fontId="8" fillId="0" borderId="11" xfId="20" applyNumberFormat="1" applyFont="1" applyBorder="1">
      <alignment/>
      <protection/>
    </xf>
    <xf numFmtId="3" fontId="8" fillId="0" borderId="12" xfId="20" applyNumberFormat="1" applyFont="1" applyBorder="1">
      <alignment/>
      <protection/>
    </xf>
    <xf numFmtId="3" fontId="8" fillId="0" borderId="14" xfId="20" applyNumberFormat="1" applyFont="1" applyBorder="1">
      <alignment/>
      <protection/>
    </xf>
    <xf numFmtId="3" fontId="8" fillId="0" borderId="23" xfId="20" applyNumberFormat="1" applyFont="1" applyBorder="1" applyAlignment="1" quotePrefix="1">
      <alignment horizontal="left"/>
      <protection/>
    </xf>
    <xf numFmtId="3" fontId="4" fillId="0" borderId="13" xfId="20" applyNumberFormat="1" applyFont="1" applyBorder="1">
      <alignment/>
      <protection/>
    </xf>
    <xf numFmtId="3" fontId="4" fillId="0" borderId="14" xfId="20" applyNumberFormat="1" applyFont="1" applyBorder="1">
      <alignment/>
      <protection/>
    </xf>
    <xf numFmtId="3" fontId="8" fillId="0" borderId="20" xfId="20" applyNumberFormat="1" applyFont="1" applyBorder="1">
      <alignment/>
      <protection/>
    </xf>
    <xf numFmtId="3" fontId="8" fillId="0" borderId="18" xfId="20" applyNumberFormat="1" applyFont="1" applyBorder="1">
      <alignment/>
      <protection/>
    </xf>
    <xf numFmtId="3" fontId="8" fillId="0" borderId="24" xfId="20" applyNumberFormat="1" applyFont="1" applyBorder="1">
      <alignment/>
      <protection/>
    </xf>
    <xf numFmtId="3" fontId="8" fillId="0" borderId="19" xfId="20" applyNumberFormat="1" applyFont="1" applyBorder="1">
      <alignment/>
      <protection/>
    </xf>
    <xf numFmtId="3" fontId="4" fillId="0" borderId="17" xfId="20" applyNumberFormat="1" applyFont="1" applyBorder="1">
      <alignment/>
      <protection/>
    </xf>
    <xf numFmtId="3" fontId="4" fillId="0" borderId="18" xfId="20" applyNumberFormat="1" applyFont="1" applyBorder="1">
      <alignment/>
      <protection/>
    </xf>
    <xf numFmtId="3" fontId="8" fillId="0" borderId="24" xfId="20" applyNumberFormat="1" applyFont="1" applyBorder="1" applyAlignment="1">
      <alignment/>
      <protection/>
    </xf>
    <xf numFmtId="3" fontId="9" fillId="0" borderId="24" xfId="20" applyNumberFormat="1" applyFont="1" applyBorder="1">
      <alignment/>
      <protection/>
    </xf>
    <xf numFmtId="3" fontId="9" fillId="0" borderId="19" xfId="20" applyNumberFormat="1" applyFont="1" applyBorder="1">
      <alignment/>
      <protection/>
    </xf>
    <xf numFmtId="3" fontId="9" fillId="0" borderId="20" xfId="20" applyNumberFormat="1" applyFont="1" applyBorder="1">
      <alignment/>
      <protection/>
    </xf>
    <xf numFmtId="3" fontId="9" fillId="0" borderId="18" xfId="20" applyNumberFormat="1" applyFont="1" applyBorder="1">
      <alignment/>
      <protection/>
    </xf>
    <xf numFmtId="3" fontId="8" fillId="0" borderId="24" xfId="0" applyNumberFormat="1" applyFont="1" applyBorder="1" applyAlignment="1">
      <alignment/>
    </xf>
    <xf numFmtId="3" fontId="4" fillId="0" borderId="24" xfId="20" applyNumberFormat="1" applyFont="1" applyBorder="1">
      <alignment/>
      <protection/>
    </xf>
    <xf numFmtId="3" fontId="4" fillId="0" borderId="19" xfId="20" applyNumberFormat="1" applyFont="1" applyBorder="1">
      <alignment/>
      <protection/>
    </xf>
    <xf numFmtId="3" fontId="4" fillId="0" borderId="20" xfId="20" applyNumberFormat="1" applyFont="1" applyBorder="1">
      <alignment/>
      <protection/>
    </xf>
    <xf numFmtId="3" fontId="8" fillId="0" borderId="24" xfId="0" applyNumberFormat="1" applyFont="1" applyBorder="1" applyAlignment="1">
      <alignment shrinkToFit="1"/>
    </xf>
    <xf numFmtId="3" fontId="9" fillId="0" borderId="24" xfId="0" applyNumberFormat="1" applyFont="1" applyBorder="1" applyAlignment="1">
      <alignment shrinkToFit="1"/>
    </xf>
    <xf numFmtId="3" fontId="9" fillId="0" borderId="25" xfId="20" applyNumberFormat="1" applyFont="1" applyBorder="1">
      <alignment/>
      <protection/>
    </xf>
    <xf numFmtId="3" fontId="8" fillId="0" borderId="26" xfId="20" applyNumberFormat="1" applyFont="1" applyBorder="1">
      <alignment/>
      <protection/>
    </xf>
    <xf numFmtId="3" fontId="8" fillId="0" borderId="27" xfId="20" applyNumberFormat="1" applyFont="1" applyBorder="1">
      <alignment/>
      <protection/>
    </xf>
    <xf numFmtId="3" fontId="8" fillId="0" borderId="22" xfId="20" applyNumberFormat="1" applyFont="1" applyBorder="1">
      <alignment/>
      <protection/>
    </xf>
    <xf numFmtId="3" fontId="9" fillId="0" borderId="21" xfId="20" applyNumberFormat="1" applyFont="1" applyBorder="1">
      <alignment/>
      <protection/>
    </xf>
    <xf numFmtId="3" fontId="9" fillId="0" borderId="28" xfId="20" applyNumberFormat="1" applyFont="1" applyBorder="1">
      <alignment/>
      <protection/>
    </xf>
    <xf numFmtId="3" fontId="8" fillId="0" borderId="21" xfId="20" applyNumberFormat="1" applyFont="1" applyBorder="1">
      <alignment/>
      <protection/>
    </xf>
    <xf numFmtId="3" fontId="4" fillId="0" borderId="29" xfId="20" applyNumberFormat="1" applyFont="1" applyBorder="1">
      <alignment/>
      <protection/>
    </xf>
    <xf numFmtId="3" fontId="4" fillId="0" borderId="25" xfId="20" applyNumberFormat="1" applyFont="1" applyBorder="1">
      <alignment/>
      <protection/>
    </xf>
    <xf numFmtId="3" fontId="7" fillId="0" borderId="30" xfId="20" applyNumberFormat="1" applyFont="1" applyBorder="1">
      <alignment/>
      <protection/>
    </xf>
    <xf numFmtId="3" fontId="7" fillId="0" borderId="31" xfId="20" applyNumberFormat="1" applyFont="1" applyBorder="1">
      <alignment/>
      <protection/>
    </xf>
    <xf numFmtId="3" fontId="7" fillId="0" borderId="32" xfId="20" applyNumberFormat="1" applyFont="1" applyBorder="1">
      <alignment/>
      <protection/>
    </xf>
    <xf numFmtId="3" fontId="7" fillId="0" borderId="33" xfId="20" applyNumberFormat="1" applyFont="1" applyBorder="1">
      <alignment/>
      <protection/>
    </xf>
    <xf numFmtId="3" fontId="7" fillId="0" borderId="34" xfId="20" applyNumberFormat="1" applyFont="1" applyBorder="1">
      <alignment/>
      <protection/>
    </xf>
    <xf numFmtId="3" fontId="7" fillId="0" borderId="35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36" xfId="20" applyNumberFormat="1" applyFont="1" applyBorder="1">
      <alignment/>
      <protection/>
    </xf>
    <xf numFmtId="3" fontId="7" fillId="0" borderId="37" xfId="20" applyNumberFormat="1" applyFont="1" applyBorder="1">
      <alignment/>
      <protection/>
    </xf>
    <xf numFmtId="3" fontId="7" fillId="0" borderId="38" xfId="20" applyNumberFormat="1" applyFont="1" applyBorder="1">
      <alignment/>
      <protection/>
    </xf>
    <xf numFmtId="3" fontId="7" fillId="0" borderId="12" xfId="20" applyNumberFormat="1" applyFont="1" applyBorder="1">
      <alignment/>
      <protection/>
    </xf>
    <xf numFmtId="3" fontId="7" fillId="0" borderId="14" xfId="20" applyNumberFormat="1" applyFont="1" applyBorder="1">
      <alignment/>
      <protection/>
    </xf>
    <xf numFmtId="3" fontId="3" fillId="0" borderId="13" xfId="20" applyNumberFormat="1" applyFont="1" applyBorder="1">
      <alignment/>
      <protection/>
    </xf>
    <xf numFmtId="3" fontId="7" fillId="0" borderId="24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7" fillId="0" borderId="20" xfId="20" applyNumberFormat="1" applyFont="1" applyBorder="1">
      <alignment/>
      <protection/>
    </xf>
    <xf numFmtId="3" fontId="7" fillId="0" borderId="18" xfId="20" applyNumberFormat="1" applyFont="1" applyBorder="1">
      <alignment/>
      <protection/>
    </xf>
    <xf numFmtId="3" fontId="3" fillId="0" borderId="17" xfId="20" applyNumberFormat="1" applyFont="1" applyBorder="1">
      <alignment/>
      <protection/>
    </xf>
    <xf numFmtId="3" fontId="8" fillId="0" borderId="19" xfId="20" applyNumberFormat="1" applyFont="1" applyBorder="1">
      <alignment/>
      <protection/>
    </xf>
    <xf numFmtId="3" fontId="8" fillId="0" borderId="24" xfId="20" applyNumberFormat="1" applyFont="1" applyBorder="1" applyAlignment="1">
      <alignment wrapText="1"/>
      <protection/>
    </xf>
    <xf numFmtId="3" fontId="8" fillId="0" borderId="10" xfId="20" applyNumberFormat="1" applyFont="1" applyBorder="1">
      <alignment/>
      <protection/>
    </xf>
    <xf numFmtId="3" fontId="8" fillId="0" borderId="7" xfId="20" applyNumberFormat="1" applyFont="1" applyBorder="1">
      <alignment/>
      <protection/>
    </xf>
    <xf numFmtId="3" fontId="3" fillId="0" borderId="29" xfId="20" applyNumberFormat="1" applyFont="1" applyBorder="1">
      <alignment/>
      <protection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1" xfId="20" applyNumberFormat="1" applyFont="1" applyBorder="1">
      <alignment/>
      <protection/>
    </xf>
    <xf numFmtId="3" fontId="7" fillId="0" borderId="40" xfId="20" applyNumberFormat="1" applyFont="1" applyBorder="1">
      <alignment/>
      <protection/>
    </xf>
    <xf numFmtId="3" fontId="7" fillId="0" borderId="35" xfId="20" applyNumberFormat="1" applyFont="1" applyBorder="1">
      <alignment/>
      <protection/>
    </xf>
    <xf numFmtId="3" fontId="8" fillId="0" borderId="0" xfId="0" applyNumberFormat="1" applyFont="1" applyAlignment="1">
      <alignment/>
    </xf>
    <xf numFmtId="3" fontId="8" fillId="0" borderId="0" xfId="20" applyNumberFormat="1" applyFont="1" applyBorder="1">
      <alignment/>
      <protection/>
    </xf>
    <xf numFmtId="3" fontId="3" fillId="0" borderId="0" xfId="20" applyNumberFormat="1" applyFont="1" applyAlignment="1">
      <alignment horizontal="left"/>
      <protection/>
    </xf>
    <xf numFmtId="3" fontId="8" fillId="0" borderId="0" xfId="20" applyNumberFormat="1" applyFont="1" applyAlignment="1" quotePrefix="1">
      <alignment horizontal="left"/>
      <protection/>
    </xf>
    <xf numFmtId="3" fontId="8" fillId="0" borderId="0" xfId="20" applyNumberFormat="1" applyFont="1" applyAlignment="1">
      <alignment/>
      <protection/>
    </xf>
    <xf numFmtId="3" fontId="7" fillId="0" borderId="0" xfId="20" applyNumberFormat="1" applyFont="1" applyAlignment="1" quotePrefix="1">
      <alignment horizontal="center"/>
      <protection/>
    </xf>
    <xf numFmtId="3" fontId="7" fillId="0" borderId="3" xfId="20" applyNumberFormat="1" applyFont="1" applyBorder="1" applyAlignment="1">
      <alignment horizontal="centerContinuous"/>
      <protection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20" applyNumberFormat="1" applyFont="1" applyBorder="1" applyAlignment="1">
      <alignment horizontal="centerContinuous"/>
      <protection/>
    </xf>
    <xf numFmtId="3" fontId="7" fillId="0" borderId="43" xfId="20" applyNumberFormat="1" applyFont="1" applyBorder="1" applyAlignment="1">
      <alignment horizontal="center" vertical="center"/>
      <protection/>
    </xf>
    <xf numFmtId="3" fontId="7" fillId="0" borderId="44" xfId="0" applyNumberFormat="1" applyFont="1" applyBorder="1" applyAlignment="1">
      <alignment horizontal="center" vertical="center" wrapText="1"/>
    </xf>
    <xf numFmtId="3" fontId="8" fillId="0" borderId="45" xfId="20" applyNumberFormat="1" applyFont="1" applyBorder="1">
      <alignment/>
      <protection/>
    </xf>
    <xf numFmtId="3" fontId="8" fillId="0" borderId="46" xfId="20" applyNumberFormat="1" applyFont="1" applyBorder="1">
      <alignment/>
      <protection/>
    </xf>
    <xf numFmtId="3" fontId="8" fillId="0" borderId="24" xfId="20" applyNumberFormat="1" applyFont="1" applyBorder="1" applyAlignment="1">
      <alignment horizontal="left"/>
      <protection/>
    </xf>
    <xf numFmtId="3" fontId="8" fillId="0" borderId="47" xfId="20" applyNumberFormat="1" applyFont="1" applyBorder="1">
      <alignment/>
      <protection/>
    </xf>
    <xf numFmtId="3" fontId="9" fillId="0" borderId="24" xfId="20" applyNumberFormat="1" applyFont="1" applyBorder="1">
      <alignment/>
      <protection/>
    </xf>
    <xf numFmtId="3" fontId="9" fillId="0" borderId="19" xfId="20" applyNumberFormat="1" applyFont="1" applyBorder="1">
      <alignment/>
      <protection/>
    </xf>
    <xf numFmtId="3" fontId="9" fillId="0" borderId="20" xfId="20" applyNumberFormat="1" applyFont="1" applyBorder="1">
      <alignment/>
      <protection/>
    </xf>
    <xf numFmtId="3" fontId="9" fillId="0" borderId="46" xfId="20" applyNumberFormat="1" applyFont="1" applyBorder="1">
      <alignment/>
      <protection/>
    </xf>
    <xf numFmtId="3" fontId="8" fillId="0" borderId="24" xfId="20" applyNumberFormat="1" applyFont="1" applyBorder="1">
      <alignment/>
      <protection/>
    </xf>
    <xf numFmtId="3" fontId="8" fillId="0" borderId="20" xfId="20" applyNumberFormat="1" applyFont="1" applyBorder="1">
      <alignment/>
      <protection/>
    </xf>
    <xf numFmtId="3" fontId="8" fillId="0" borderId="46" xfId="20" applyNumberFormat="1" applyFont="1" applyBorder="1">
      <alignment/>
      <protection/>
    </xf>
    <xf numFmtId="3" fontId="4" fillId="0" borderId="17" xfId="20" applyNumberFormat="1" applyFont="1" applyBorder="1">
      <alignment/>
      <protection/>
    </xf>
    <xf numFmtId="3" fontId="4" fillId="0" borderId="18" xfId="20" applyNumberFormat="1" applyFont="1" applyBorder="1">
      <alignment/>
      <protection/>
    </xf>
    <xf numFmtId="3" fontId="4" fillId="0" borderId="0" xfId="20" applyNumberFormat="1" applyFont="1">
      <alignment/>
      <protection/>
    </xf>
    <xf numFmtId="3" fontId="9" fillId="0" borderId="46" xfId="20" applyNumberFormat="1" applyFont="1" applyBorder="1">
      <alignment/>
      <protection/>
    </xf>
    <xf numFmtId="3" fontId="8" fillId="0" borderId="26" xfId="20" applyNumberFormat="1" applyFont="1" applyBorder="1">
      <alignment/>
      <protection/>
    </xf>
    <xf numFmtId="3" fontId="8" fillId="0" borderId="27" xfId="20" applyNumberFormat="1" applyFont="1" applyBorder="1">
      <alignment/>
      <protection/>
    </xf>
    <xf numFmtId="3" fontId="8" fillId="0" borderId="28" xfId="20" applyNumberFormat="1" applyFont="1" applyBorder="1">
      <alignment/>
      <protection/>
    </xf>
    <xf numFmtId="3" fontId="8" fillId="0" borderId="48" xfId="20" applyNumberFormat="1" applyFont="1" applyBorder="1">
      <alignment/>
      <protection/>
    </xf>
    <xf numFmtId="3" fontId="4" fillId="0" borderId="28" xfId="20" applyNumberFormat="1" applyFont="1" applyBorder="1">
      <alignment/>
      <protection/>
    </xf>
    <xf numFmtId="3" fontId="4" fillId="0" borderId="48" xfId="20" applyNumberFormat="1" applyFont="1" applyBorder="1">
      <alignment/>
      <protection/>
    </xf>
    <xf numFmtId="3" fontId="7" fillId="0" borderId="28" xfId="20" applyNumberFormat="1" applyFont="1" applyBorder="1">
      <alignment/>
      <protection/>
    </xf>
    <xf numFmtId="3" fontId="7" fillId="0" borderId="48" xfId="20" applyNumberFormat="1" applyFont="1" applyBorder="1">
      <alignment/>
      <protection/>
    </xf>
    <xf numFmtId="3" fontId="9" fillId="0" borderId="26" xfId="20" applyNumberFormat="1" applyFont="1" applyBorder="1">
      <alignment/>
      <protection/>
    </xf>
    <xf numFmtId="3" fontId="9" fillId="0" borderId="27" xfId="20" applyNumberFormat="1" applyFont="1" applyBorder="1">
      <alignment/>
      <protection/>
    </xf>
    <xf numFmtId="3" fontId="8" fillId="0" borderId="49" xfId="20" applyNumberFormat="1" applyFont="1" applyBorder="1">
      <alignment/>
      <protection/>
    </xf>
    <xf numFmtId="3" fontId="9" fillId="0" borderId="50" xfId="20" applyNumberFormat="1" applyFont="1" applyBorder="1">
      <alignment/>
      <protection/>
    </xf>
    <xf numFmtId="3" fontId="8" fillId="0" borderId="43" xfId="20" applyNumberFormat="1" applyFont="1" applyBorder="1">
      <alignment/>
      <protection/>
    </xf>
    <xf numFmtId="3" fontId="8" fillId="0" borderId="51" xfId="20" applyNumberFormat="1" applyFont="1" applyBorder="1">
      <alignment/>
      <protection/>
    </xf>
    <xf numFmtId="3" fontId="8" fillId="0" borderId="52" xfId="20" applyNumberFormat="1" applyFont="1" applyBorder="1">
      <alignment/>
      <protection/>
    </xf>
    <xf numFmtId="3" fontId="7" fillId="0" borderId="30" xfId="20" applyNumberFormat="1" applyFont="1" applyBorder="1">
      <alignment/>
      <protection/>
    </xf>
    <xf numFmtId="3" fontId="7" fillId="0" borderId="32" xfId="20" applyNumberFormat="1" applyFont="1" applyBorder="1">
      <alignment/>
      <protection/>
    </xf>
    <xf numFmtId="3" fontId="7" fillId="0" borderId="23" xfId="20" applyNumberFormat="1" applyFont="1" applyBorder="1">
      <alignment/>
      <protection/>
    </xf>
    <xf numFmtId="3" fontId="7" fillId="0" borderId="11" xfId="20" applyNumberFormat="1" applyFont="1" applyBorder="1">
      <alignment/>
      <protection/>
    </xf>
    <xf numFmtId="3" fontId="7" fillId="0" borderId="12" xfId="20" applyNumberFormat="1" applyFont="1" applyBorder="1">
      <alignment/>
      <protection/>
    </xf>
    <xf numFmtId="3" fontId="7" fillId="0" borderId="45" xfId="20" applyNumberFormat="1" applyFont="1" applyBorder="1">
      <alignment/>
      <protection/>
    </xf>
    <xf numFmtId="3" fontId="3" fillId="0" borderId="23" xfId="20" applyNumberFormat="1" applyFont="1" applyBorder="1">
      <alignment/>
      <protection/>
    </xf>
    <xf numFmtId="3" fontId="3" fillId="0" borderId="11" xfId="20" applyNumberFormat="1" applyFont="1" applyBorder="1">
      <alignment/>
      <protection/>
    </xf>
    <xf numFmtId="3" fontId="7" fillId="0" borderId="24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8" fillId="0" borderId="28" xfId="20" applyNumberFormat="1" applyFont="1" applyBorder="1">
      <alignment/>
      <protection/>
    </xf>
    <xf numFmtId="3" fontId="8" fillId="0" borderId="48" xfId="20" applyNumberFormat="1" applyFont="1" applyBorder="1">
      <alignment/>
      <protection/>
    </xf>
    <xf numFmtId="3" fontId="7" fillId="0" borderId="22" xfId="20" applyNumberFormat="1" applyFont="1" applyBorder="1" applyAlignment="1">
      <alignment wrapText="1"/>
      <protection/>
    </xf>
    <xf numFmtId="3" fontId="7" fillId="0" borderId="21" xfId="20" applyNumberFormat="1" applyFont="1" applyBorder="1">
      <alignment/>
      <protection/>
    </xf>
    <xf numFmtId="3" fontId="3" fillId="0" borderId="29" xfId="20" applyNumberFormat="1" applyFont="1" applyBorder="1">
      <alignment/>
      <protection/>
    </xf>
    <xf numFmtId="3" fontId="7" fillId="0" borderId="40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3" fontId="7" fillId="0" borderId="0" xfId="20" applyNumberFormat="1" applyFont="1">
      <alignment/>
      <protection/>
    </xf>
    <xf numFmtId="3" fontId="3" fillId="0" borderId="0" xfId="20" applyNumberFormat="1" applyFont="1" applyBorder="1">
      <alignment/>
      <protection/>
    </xf>
    <xf numFmtId="3" fontId="4" fillId="0" borderId="0" xfId="20" applyNumberFormat="1" applyFont="1" applyAlignment="1">
      <alignment horizontal="right"/>
      <protection/>
    </xf>
    <xf numFmtId="3" fontId="10" fillId="0" borderId="0" xfId="20" applyNumberFormat="1" applyFont="1">
      <alignment/>
      <protection/>
    </xf>
    <xf numFmtId="3" fontId="10" fillId="0" borderId="0" xfId="20" applyNumberFormat="1" applyFont="1" applyAlignme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55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3" fontId="5" fillId="0" borderId="55" xfId="0" applyNumberFormat="1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3" fontId="4" fillId="0" borderId="55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19" xfId="0" applyFont="1" applyBorder="1" applyAlignment="1">
      <alignment wrapText="1"/>
    </xf>
    <xf numFmtId="3" fontId="4" fillId="0" borderId="55" xfId="0" applyNumberFormat="1" applyFont="1" applyBorder="1" applyAlignment="1">
      <alignment/>
    </xf>
    <xf numFmtId="0" fontId="3" fillId="0" borderId="19" xfId="0" applyFont="1" applyBorder="1" applyAlignment="1">
      <alignment shrinkToFit="1"/>
    </xf>
    <xf numFmtId="3" fontId="3" fillId="0" borderId="1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shrinkToFit="1"/>
    </xf>
    <xf numFmtId="49" fontId="3" fillId="0" borderId="19" xfId="0" applyNumberFormat="1" applyFont="1" applyBorder="1" applyAlignment="1">
      <alignment shrinkToFit="1"/>
    </xf>
    <xf numFmtId="0" fontId="3" fillId="0" borderId="21" xfId="0" applyFont="1" applyBorder="1" applyAlignment="1">
      <alignment shrinkToFit="1"/>
    </xf>
    <xf numFmtId="3" fontId="3" fillId="0" borderId="1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8" fillId="0" borderId="4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47" xfId="0" applyFont="1" applyBorder="1" applyAlignment="1">
      <alignment/>
    </xf>
    <xf numFmtId="0" fontId="20" fillId="0" borderId="0" xfId="0" applyFont="1" applyBorder="1" applyAlignment="1">
      <alignment/>
    </xf>
    <xf numFmtId="3" fontId="3" fillId="0" borderId="12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57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9" xfId="0" applyFont="1" applyBorder="1" applyAlignment="1">
      <alignment vertical="justify"/>
    </xf>
    <xf numFmtId="3" fontId="3" fillId="0" borderId="20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58" xfId="0" applyNumberFormat="1" applyFont="1" applyBorder="1" applyAlignment="1">
      <alignment wrapText="1"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55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3" fontId="4" fillId="0" borderId="58" xfId="0" applyNumberFormat="1" applyFont="1" applyBorder="1" applyAlignment="1">
      <alignment wrapText="1"/>
    </xf>
    <xf numFmtId="3" fontId="4" fillId="0" borderId="19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20" fillId="0" borderId="47" xfId="0" applyFont="1" applyBorder="1" applyAlignment="1">
      <alignment vertical="justify"/>
    </xf>
    <xf numFmtId="0" fontId="20" fillId="0" borderId="0" xfId="0" applyFont="1" applyBorder="1" applyAlignment="1">
      <alignment vertical="justify"/>
    </xf>
    <xf numFmtId="0" fontId="4" fillId="0" borderId="19" xfId="0" applyFont="1" applyBorder="1" applyAlignment="1">
      <alignment vertical="justify"/>
    </xf>
    <xf numFmtId="3" fontId="4" fillId="0" borderId="20" xfId="0" applyNumberFormat="1" applyFont="1" applyBorder="1" applyAlignment="1">
      <alignment vertical="justify" wrapText="1"/>
    </xf>
    <xf numFmtId="3" fontId="4" fillId="0" borderId="17" xfId="0" applyNumberFormat="1" applyFont="1" applyBorder="1" applyAlignment="1">
      <alignment vertical="justify" wrapText="1"/>
    </xf>
    <xf numFmtId="3" fontId="4" fillId="0" borderId="18" xfId="0" applyNumberFormat="1" applyFont="1" applyBorder="1" applyAlignment="1">
      <alignment vertical="justify" wrapText="1"/>
    </xf>
    <xf numFmtId="3" fontId="4" fillId="0" borderId="58" xfId="0" applyNumberFormat="1" applyFont="1" applyBorder="1" applyAlignment="1">
      <alignment vertical="justify" wrapText="1"/>
    </xf>
    <xf numFmtId="3" fontId="4" fillId="0" borderId="19" xfId="0" applyNumberFormat="1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3" fontId="4" fillId="0" borderId="58" xfId="0" applyNumberFormat="1" applyFont="1" applyBorder="1" applyAlignment="1">
      <alignment wrapText="1"/>
    </xf>
    <xf numFmtId="0" fontId="20" fillId="0" borderId="3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19" xfId="0" applyFont="1" applyBorder="1" applyAlignment="1">
      <alignment vertical="justify"/>
    </xf>
    <xf numFmtId="3" fontId="3" fillId="0" borderId="20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58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55" xfId="0" applyNumberFormat="1" applyFont="1" applyBorder="1" applyAlignment="1">
      <alignment wrapText="1"/>
    </xf>
    <xf numFmtId="0" fontId="18" fillId="0" borderId="0" xfId="0" applyFont="1" applyAlignment="1">
      <alignment/>
    </xf>
    <xf numFmtId="3" fontId="4" fillId="0" borderId="55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0" borderId="58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3" fillId="0" borderId="27" xfId="0" applyFont="1" applyBorder="1" applyAlignment="1">
      <alignment vertical="center" wrapText="1"/>
    </xf>
    <xf numFmtId="3" fontId="3" fillId="0" borderId="28" xfId="0" applyNumberFormat="1" applyFont="1" applyBorder="1" applyAlignment="1">
      <alignment wrapText="1"/>
    </xf>
    <xf numFmtId="3" fontId="3" fillId="0" borderId="29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3" fillId="0" borderId="59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3" fontId="4" fillId="0" borderId="36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36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3" fontId="3" fillId="0" borderId="10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56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/>
    </xf>
    <xf numFmtId="0" fontId="22" fillId="0" borderId="0" xfId="19">
      <alignment/>
      <protection/>
    </xf>
    <xf numFmtId="0" fontId="3" fillId="0" borderId="0" xfId="19" applyFont="1" applyBorder="1" applyAlignment="1">
      <alignment horizontal="center"/>
      <protection/>
    </xf>
    <xf numFmtId="0" fontId="22" fillId="0" borderId="0" xfId="19" applyFont="1" applyAlignment="1">
      <alignment/>
      <protection/>
    </xf>
    <xf numFmtId="3" fontId="23" fillId="0" borderId="0" xfId="19" applyNumberFormat="1" applyFont="1">
      <alignment/>
      <protection/>
    </xf>
    <xf numFmtId="0" fontId="13" fillId="0" borderId="31" xfId="19" applyFont="1" applyBorder="1" applyAlignment="1">
      <alignment horizontal="left"/>
      <protection/>
    </xf>
    <xf numFmtId="0" fontId="13" fillId="0" borderId="32" xfId="19" applyFont="1" applyBorder="1" applyAlignment="1">
      <alignment horizontal="center"/>
      <protection/>
    </xf>
    <xf numFmtId="0" fontId="13" fillId="0" borderId="40" xfId="19" applyFont="1" applyBorder="1" applyAlignment="1">
      <alignment horizontal="center"/>
      <protection/>
    </xf>
    <xf numFmtId="0" fontId="3" fillId="0" borderId="39" xfId="0" applyFont="1" applyBorder="1" applyAlignment="1">
      <alignment horizontal="center" vertical="center"/>
    </xf>
    <xf numFmtId="3" fontId="13" fillId="0" borderId="33" xfId="19" applyNumberFormat="1" applyFont="1" applyBorder="1" applyAlignment="1">
      <alignment horizontal="center"/>
      <protection/>
    </xf>
    <xf numFmtId="0" fontId="13" fillId="0" borderId="11" xfId="19" applyFont="1" applyBorder="1" applyAlignment="1">
      <alignment horizontal="left"/>
      <protection/>
    </xf>
    <xf numFmtId="0" fontId="13" fillId="0" borderId="12" xfId="19" applyFont="1" applyBorder="1" applyAlignment="1">
      <alignment horizontal="center"/>
      <protection/>
    </xf>
    <xf numFmtId="0" fontId="13" fillId="0" borderId="57" xfId="19" applyFont="1" applyBorder="1" applyAlignment="1">
      <alignment horizontal="center"/>
      <protection/>
    </xf>
    <xf numFmtId="0" fontId="13" fillId="0" borderId="13" xfId="19" applyFont="1" applyBorder="1" applyAlignment="1">
      <alignment horizontal="center"/>
      <protection/>
    </xf>
    <xf numFmtId="3" fontId="23" fillId="0" borderId="14" xfId="19" applyNumberFormat="1" applyFont="1" applyBorder="1">
      <alignment/>
      <protection/>
    </xf>
    <xf numFmtId="0" fontId="13" fillId="0" borderId="19" xfId="19" applyFont="1" applyBorder="1">
      <alignment/>
      <protection/>
    </xf>
    <xf numFmtId="3" fontId="23" fillId="0" borderId="20" xfId="19" applyNumberFormat="1" applyFont="1" applyBorder="1">
      <alignment/>
      <protection/>
    </xf>
    <xf numFmtId="3" fontId="23" fillId="0" borderId="58" xfId="19" applyNumberFormat="1" applyFont="1" applyBorder="1">
      <alignment/>
      <protection/>
    </xf>
    <xf numFmtId="3" fontId="23" fillId="0" borderId="17" xfId="19" applyNumberFormat="1" applyFont="1" applyBorder="1">
      <alignment/>
      <protection/>
    </xf>
    <xf numFmtId="3" fontId="23" fillId="0" borderId="18" xfId="19" applyNumberFormat="1" applyFont="1" applyBorder="1">
      <alignment/>
      <protection/>
    </xf>
    <xf numFmtId="0" fontId="23" fillId="0" borderId="19" xfId="19" applyFont="1" applyBorder="1">
      <alignment/>
      <protection/>
    </xf>
    <xf numFmtId="3" fontId="13" fillId="0" borderId="20" xfId="19" applyNumberFormat="1" applyFont="1" applyBorder="1">
      <alignment/>
      <protection/>
    </xf>
    <xf numFmtId="3" fontId="13" fillId="0" borderId="17" xfId="19" applyNumberFormat="1" applyFont="1" applyBorder="1">
      <alignment/>
      <protection/>
    </xf>
    <xf numFmtId="3" fontId="13" fillId="0" borderId="18" xfId="19" applyNumberFormat="1" applyFont="1" applyBorder="1">
      <alignment/>
      <protection/>
    </xf>
    <xf numFmtId="0" fontId="24" fillId="0" borderId="0" xfId="19" applyFont="1">
      <alignment/>
      <protection/>
    </xf>
    <xf numFmtId="0" fontId="23" fillId="0" borderId="19" xfId="19" applyFont="1" applyBorder="1" applyAlignment="1">
      <alignment wrapText="1"/>
      <protection/>
    </xf>
    <xf numFmtId="3" fontId="13" fillId="0" borderId="58" xfId="19" applyNumberFormat="1" applyFont="1" applyBorder="1">
      <alignment/>
      <protection/>
    </xf>
    <xf numFmtId="0" fontId="25" fillId="0" borderId="21" xfId="19" applyFont="1" applyBorder="1">
      <alignment/>
      <protection/>
    </xf>
    <xf numFmtId="3" fontId="25" fillId="0" borderId="10" xfId="19" applyNumberFormat="1" applyFont="1" applyBorder="1">
      <alignment/>
      <protection/>
    </xf>
    <xf numFmtId="3" fontId="25" fillId="0" borderId="6" xfId="19" applyNumberFormat="1" applyFont="1" applyBorder="1">
      <alignment/>
      <protection/>
    </xf>
    <xf numFmtId="3" fontId="25" fillId="0" borderId="7" xfId="19" applyNumberFormat="1" applyFont="1" applyBorder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3" fontId="22" fillId="0" borderId="0" xfId="19" applyNumberFormat="1" applyAlignment="1">
      <alignment horizontal="left"/>
      <protection/>
    </xf>
    <xf numFmtId="3" fontId="22" fillId="0" borderId="0" xfId="19" applyNumberFormat="1">
      <alignment/>
      <protection/>
    </xf>
    <xf numFmtId="0" fontId="3" fillId="0" borderId="40" xfId="0" applyFont="1" applyBorder="1" applyAlignment="1">
      <alignment horizontal="center" vertical="center"/>
    </xf>
    <xf numFmtId="3" fontId="22" fillId="0" borderId="11" xfId="19" applyNumberFormat="1" applyBorder="1" applyAlignment="1">
      <alignment horizontal="left"/>
      <protection/>
    </xf>
    <xf numFmtId="3" fontId="22" fillId="0" borderId="12" xfId="19" applyNumberFormat="1" applyBorder="1">
      <alignment/>
      <protection/>
    </xf>
    <xf numFmtId="3" fontId="22" fillId="0" borderId="57" xfId="19" applyNumberFormat="1" applyBorder="1">
      <alignment/>
      <protection/>
    </xf>
    <xf numFmtId="3" fontId="22" fillId="0" borderId="20" xfId="19" applyNumberFormat="1" applyBorder="1">
      <alignment/>
      <protection/>
    </xf>
    <xf numFmtId="3" fontId="22" fillId="0" borderId="58" xfId="19" applyNumberFormat="1" applyBorder="1">
      <alignment/>
      <protection/>
    </xf>
    <xf numFmtId="0" fontId="23" fillId="0" borderId="27" xfId="19" applyFont="1" applyBorder="1">
      <alignment/>
      <protection/>
    </xf>
    <xf numFmtId="0" fontId="13" fillId="0" borderId="21" xfId="19" applyFont="1" applyBorder="1">
      <alignment/>
      <protection/>
    </xf>
    <xf numFmtId="3" fontId="13" fillId="0" borderId="10" xfId="19" applyNumberFormat="1" applyFont="1" applyBorder="1">
      <alignment/>
      <protection/>
    </xf>
    <xf numFmtId="3" fontId="13" fillId="0" borderId="6" xfId="19" applyNumberFormat="1" applyFont="1" applyBorder="1">
      <alignment/>
      <protection/>
    </xf>
    <xf numFmtId="3" fontId="13" fillId="0" borderId="7" xfId="19" applyNumberFormat="1" applyFont="1" applyBorder="1">
      <alignment/>
      <protection/>
    </xf>
    <xf numFmtId="3" fontId="23" fillId="0" borderId="0" xfId="19" applyNumberFormat="1" applyFont="1" applyAlignment="1">
      <alignment horizontal="left"/>
      <protection/>
    </xf>
    <xf numFmtId="0" fontId="13" fillId="0" borderId="39" xfId="19" applyFont="1" applyBorder="1" applyAlignment="1">
      <alignment horizontal="center"/>
      <protection/>
    </xf>
    <xf numFmtId="3" fontId="13" fillId="0" borderId="19" xfId="19" applyNumberFormat="1" applyFont="1" applyBorder="1" applyAlignment="1">
      <alignment horizontal="left"/>
      <protection/>
    </xf>
    <xf numFmtId="3" fontId="23" fillId="0" borderId="19" xfId="19" applyNumberFormat="1" applyFont="1" applyBorder="1" applyAlignment="1">
      <alignment horizontal="left"/>
      <protection/>
    </xf>
    <xf numFmtId="3" fontId="25" fillId="0" borderId="21" xfId="19" applyNumberFormat="1" applyFont="1" applyBorder="1" applyAlignment="1">
      <alignment horizontal="left"/>
      <protection/>
    </xf>
    <xf numFmtId="0" fontId="7" fillId="0" borderId="0" xfId="0" applyFont="1" applyAlignment="1">
      <alignment horizontal="center" shrinkToFit="1"/>
    </xf>
    <xf numFmtId="0" fontId="1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49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4" fillId="0" borderId="55" xfId="0" applyNumberFormat="1" applyFont="1" applyBorder="1" applyAlignment="1">
      <alignment horizontal="left" wrapText="1"/>
    </xf>
    <xf numFmtId="3" fontId="7" fillId="0" borderId="2" xfId="20" applyNumberFormat="1" applyFont="1" applyBorder="1" applyAlignment="1">
      <alignment horizontal="center"/>
      <protection/>
    </xf>
    <xf numFmtId="3" fontId="7" fillId="0" borderId="60" xfId="20" applyNumberFormat="1" applyFont="1" applyBorder="1" applyAlignment="1">
      <alignment horizontal="center"/>
      <protection/>
    </xf>
    <xf numFmtId="3" fontId="7" fillId="0" borderId="61" xfId="20" applyNumberFormat="1" applyFont="1" applyBorder="1" applyAlignment="1">
      <alignment horizontal="center"/>
      <protection/>
    </xf>
    <xf numFmtId="3" fontId="7" fillId="0" borderId="0" xfId="20" applyNumberFormat="1" applyFont="1" applyAlignment="1">
      <alignment horizontal="center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3" fontId="13" fillId="0" borderId="0" xfId="19" applyNumberFormat="1" applyFont="1" applyAlignment="1">
      <alignment horizont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Beruh.felú-átadott-átvett" xfId="19"/>
    <cellStyle name="Normál_KTGVET9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workbookViewId="0" topLeftCell="C1">
      <selection activeCell="E16" sqref="E16"/>
    </sheetView>
  </sheetViews>
  <sheetFormatPr defaultColWidth="9.00390625" defaultRowHeight="12.75"/>
  <cols>
    <col min="1" max="1" width="6.25390625" style="2" customWidth="1"/>
    <col min="2" max="2" width="56.00390625" style="2" customWidth="1"/>
    <col min="3" max="3" width="9.75390625" style="2" customWidth="1"/>
    <col min="4" max="5" width="12.25390625" style="2" customWidth="1"/>
    <col min="6" max="6" width="6.125" style="2" customWidth="1"/>
    <col min="7" max="7" width="57.625" style="2" customWidth="1"/>
    <col min="8" max="8" width="9.75390625" style="2" customWidth="1"/>
    <col min="9" max="9" width="13.75390625" style="2" customWidth="1"/>
    <col min="10" max="10" width="11.00390625" style="3" customWidth="1"/>
    <col min="11" max="16384" width="9.125" style="2" customWidth="1"/>
  </cols>
  <sheetData>
    <row r="1" ht="12.75">
      <c r="A1" s="1"/>
    </row>
    <row r="2" spans="1:10" ht="12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7" ht="13.5" thickBot="1">
      <c r="A3" s="4"/>
      <c r="B3" s="4"/>
      <c r="C3" s="5"/>
      <c r="D3" s="3"/>
      <c r="E3" s="3"/>
      <c r="F3" s="3"/>
      <c r="G3" s="3"/>
    </row>
    <row r="4" spans="1:10" ht="13.5" customHeight="1">
      <c r="A4" s="463" t="s">
        <v>1</v>
      </c>
      <c r="B4" s="464"/>
      <c r="C4" s="464"/>
      <c r="D4" s="465"/>
      <c r="E4" s="466"/>
      <c r="F4" s="467" t="s">
        <v>2</v>
      </c>
      <c r="G4" s="468"/>
      <c r="H4" s="468"/>
      <c r="I4" s="468"/>
      <c r="J4" s="469"/>
    </row>
    <row r="5" spans="1:10" ht="31.5" customHeight="1" thickBot="1">
      <c r="A5" s="7"/>
      <c r="B5" s="8"/>
      <c r="C5" s="9" t="s">
        <v>3</v>
      </c>
      <c r="D5" s="10" t="s">
        <v>4</v>
      </c>
      <c r="E5" s="11" t="s">
        <v>79</v>
      </c>
      <c r="F5" s="12"/>
      <c r="G5" s="13"/>
      <c r="H5" s="14" t="s">
        <v>5</v>
      </c>
      <c r="I5" s="10" t="s">
        <v>4</v>
      </c>
      <c r="J5" s="15" t="s">
        <v>79</v>
      </c>
    </row>
    <row r="6" spans="1:10" ht="13.5" customHeight="1">
      <c r="A6" s="16" t="s">
        <v>6</v>
      </c>
      <c r="B6" s="17"/>
      <c r="C6" s="18">
        <v>293134</v>
      </c>
      <c r="D6" s="19">
        <v>324112</v>
      </c>
      <c r="E6" s="20">
        <v>366866</v>
      </c>
      <c r="F6" s="21" t="s">
        <v>7</v>
      </c>
      <c r="G6" s="22"/>
      <c r="H6" s="23">
        <v>1689559</v>
      </c>
      <c r="I6" s="24">
        <v>1501851</v>
      </c>
      <c r="J6" s="25">
        <v>1511795</v>
      </c>
    </row>
    <row r="7" spans="1:10" ht="13.5" customHeight="1">
      <c r="A7" s="16"/>
      <c r="B7" s="26"/>
      <c r="C7" s="27"/>
      <c r="D7" s="28"/>
      <c r="E7" s="29"/>
      <c r="F7" s="21"/>
      <c r="G7" s="22"/>
      <c r="H7" s="23"/>
      <c r="I7" s="30"/>
      <c r="J7" s="31"/>
    </row>
    <row r="8" spans="1:10" ht="12.75" customHeight="1">
      <c r="A8" s="32" t="s">
        <v>8</v>
      </c>
      <c r="B8" s="33"/>
      <c r="C8" s="34">
        <f>SUM(C9:C14)</f>
        <v>2052412</v>
      </c>
      <c r="D8" s="35">
        <f>SUM(D9:D14)</f>
        <v>2136077</v>
      </c>
      <c r="E8" s="35">
        <f>SUM(E9:E14)</f>
        <v>2151827</v>
      </c>
      <c r="F8" s="36"/>
      <c r="G8" s="37"/>
      <c r="H8" s="38"/>
      <c r="I8" s="39"/>
      <c r="J8" s="31"/>
    </row>
    <row r="9" spans="1:10" ht="12.75">
      <c r="A9" s="40"/>
      <c r="B9" s="41" t="s">
        <v>9</v>
      </c>
      <c r="C9" s="42">
        <v>1317500</v>
      </c>
      <c r="D9" s="39">
        <v>1407500</v>
      </c>
      <c r="E9" s="31">
        <v>1407500</v>
      </c>
      <c r="F9" s="36" t="s">
        <v>10</v>
      </c>
      <c r="G9" s="43"/>
      <c r="H9" s="44">
        <v>459656</v>
      </c>
      <c r="I9" s="30">
        <v>403363</v>
      </c>
      <c r="J9" s="45">
        <v>399989</v>
      </c>
    </row>
    <row r="10" spans="1:10" ht="25.5">
      <c r="A10" s="46"/>
      <c r="B10" s="47" t="s">
        <v>11</v>
      </c>
      <c r="C10" s="48">
        <v>651645</v>
      </c>
      <c r="D10" s="28">
        <v>651645</v>
      </c>
      <c r="E10" s="49">
        <v>651645</v>
      </c>
      <c r="F10" s="36"/>
      <c r="G10" s="43"/>
      <c r="H10" s="44"/>
      <c r="I10" s="30"/>
      <c r="J10" s="31"/>
    </row>
    <row r="11" spans="1:10" ht="12.75">
      <c r="A11" s="46"/>
      <c r="B11" s="50" t="s">
        <v>12</v>
      </c>
      <c r="C11" s="48">
        <v>3000</v>
      </c>
      <c r="D11" s="28">
        <v>2000</v>
      </c>
      <c r="E11" s="49">
        <v>2000</v>
      </c>
      <c r="F11" s="36" t="s">
        <v>13</v>
      </c>
      <c r="G11" s="43"/>
      <c r="H11" s="44">
        <f>SUM(H12:H13)</f>
        <v>1503086</v>
      </c>
      <c r="I11" s="51">
        <f>SUM(I12:I13)</f>
        <v>1506908</v>
      </c>
      <c r="J11" s="52">
        <f>SUM(J12:J13)</f>
        <v>1478640</v>
      </c>
    </row>
    <row r="12" spans="1:10" ht="12.75">
      <c r="A12" s="53"/>
      <c r="B12" s="50" t="s">
        <v>14</v>
      </c>
      <c r="C12" s="48">
        <v>3000</v>
      </c>
      <c r="D12" s="28">
        <v>3000</v>
      </c>
      <c r="E12" s="49">
        <v>3000</v>
      </c>
      <c r="F12" s="54"/>
      <c r="G12" s="43" t="s">
        <v>15</v>
      </c>
      <c r="H12" s="38">
        <f>1503086-57415</f>
        <v>1445671</v>
      </c>
      <c r="I12" s="39">
        <v>1445755</v>
      </c>
      <c r="J12" s="31">
        <v>1417487</v>
      </c>
    </row>
    <row r="13" spans="1:10" ht="12.75">
      <c r="A13" s="54"/>
      <c r="B13" s="43" t="s">
        <v>16</v>
      </c>
      <c r="C13" s="42">
        <v>38027</v>
      </c>
      <c r="D13" s="39">
        <v>32692</v>
      </c>
      <c r="E13" s="31">
        <v>32692</v>
      </c>
      <c r="F13" s="54"/>
      <c r="G13" s="43" t="s">
        <v>17</v>
      </c>
      <c r="H13" s="42">
        <v>57415</v>
      </c>
      <c r="I13" s="39">
        <v>61153</v>
      </c>
      <c r="J13" s="31">
        <v>61153</v>
      </c>
    </row>
    <row r="14" spans="1:10" ht="12.75">
      <c r="A14" s="54"/>
      <c r="B14" s="43" t="s">
        <v>18</v>
      </c>
      <c r="C14" s="42">
        <v>39240</v>
      </c>
      <c r="D14" s="39">
        <v>39240</v>
      </c>
      <c r="E14" s="31">
        <v>54990</v>
      </c>
      <c r="F14" s="54"/>
      <c r="G14" s="43"/>
      <c r="H14" s="42"/>
      <c r="I14" s="30"/>
      <c r="J14" s="31"/>
    </row>
    <row r="15" spans="1:10" ht="12.75">
      <c r="A15" s="54"/>
      <c r="B15" s="43"/>
      <c r="C15" s="42"/>
      <c r="D15" s="39"/>
      <c r="E15" s="31"/>
      <c r="F15" s="32" t="s">
        <v>19</v>
      </c>
      <c r="G15" s="33"/>
      <c r="H15" s="55">
        <f>SUM(H16:H18)</f>
        <v>557740</v>
      </c>
      <c r="I15" s="56">
        <f>SUM(I16:I18)</f>
        <v>602292</v>
      </c>
      <c r="J15" s="57">
        <f>SUM(J16:J18)</f>
        <v>592586</v>
      </c>
    </row>
    <row r="16" spans="1:10" ht="14.25" customHeight="1">
      <c r="A16" s="58" t="s">
        <v>20</v>
      </c>
      <c r="B16" s="59"/>
      <c r="C16" s="34">
        <f>SUM(C17:C19)</f>
        <v>975132</v>
      </c>
      <c r="D16" s="35">
        <f>SUM(D17:D20)</f>
        <v>1050294</v>
      </c>
      <c r="E16" s="35">
        <f>SUM(E17:E20)</f>
        <v>1030375</v>
      </c>
      <c r="F16" s="54"/>
      <c r="G16" s="43" t="s">
        <v>21</v>
      </c>
      <c r="H16" s="38">
        <v>346470</v>
      </c>
      <c r="I16" s="39">
        <v>385444</v>
      </c>
      <c r="J16" s="31">
        <v>395864</v>
      </c>
    </row>
    <row r="17" spans="1:10" ht="12.75">
      <c r="A17" s="54"/>
      <c r="B17" s="42" t="s">
        <v>22</v>
      </c>
      <c r="C17" s="42">
        <v>861384</v>
      </c>
      <c r="D17" s="39">
        <v>868195</v>
      </c>
      <c r="E17" s="31">
        <v>870089</v>
      </c>
      <c r="F17" s="36"/>
      <c r="G17" s="60" t="s">
        <v>23</v>
      </c>
      <c r="H17" s="61">
        <v>201850</v>
      </c>
      <c r="I17" s="39">
        <v>208486</v>
      </c>
      <c r="J17" s="31">
        <v>188360</v>
      </c>
    </row>
    <row r="18" spans="1:10" ht="12.75">
      <c r="A18" s="62"/>
      <c r="B18" s="63" t="s">
        <v>24</v>
      </c>
      <c r="C18" s="42">
        <v>113710</v>
      </c>
      <c r="D18" s="39">
        <v>113710</v>
      </c>
      <c r="E18" s="31">
        <v>85936</v>
      </c>
      <c r="F18" s="36"/>
      <c r="G18" s="60" t="s">
        <v>25</v>
      </c>
      <c r="H18" s="61">
        <v>9420</v>
      </c>
      <c r="I18" s="39">
        <v>8362</v>
      </c>
      <c r="J18" s="31">
        <v>8362</v>
      </c>
    </row>
    <row r="19" spans="1:10" ht="12.75">
      <c r="A19" s="54"/>
      <c r="B19" s="43" t="s">
        <v>26</v>
      </c>
      <c r="C19" s="42">
        <v>38</v>
      </c>
      <c r="D19" s="39">
        <v>310</v>
      </c>
      <c r="E19" s="31">
        <v>310</v>
      </c>
      <c r="F19" s="36"/>
      <c r="G19" s="60"/>
      <c r="H19" s="38"/>
      <c r="I19" s="39"/>
      <c r="J19" s="31"/>
    </row>
    <row r="20" spans="1:10" ht="12.75">
      <c r="A20" s="64"/>
      <c r="B20" s="65" t="s">
        <v>27</v>
      </c>
      <c r="C20" s="42"/>
      <c r="D20" s="39">
        <v>68079</v>
      </c>
      <c r="E20" s="31">
        <v>74040</v>
      </c>
      <c r="F20" s="36" t="s">
        <v>28</v>
      </c>
      <c r="G20" s="37"/>
      <c r="H20" s="55">
        <v>1540001</v>
      </c>
      <c r="I20" s="30">
        <v>791723</v>
      </c>
      <c r="J20" s="45">
        <v>791796</v>
      </c>
    </row>
    <row r="21" spans="1:10" ht="12.75">
      <c r="A21" s="66" t="s">
        <v>29</v>
      </c>
      <c r="B21" s="67"/>
      <c r="C21" s="34">
        <f>SUM(C22:C24)</f>
        <v>932618</v>
      </c>
      <c r="D21" s="35">
        <f>SUM(D22:D24)</f>
        <v>483073</v>
      </c>
      <c r="E21" s="35">
        <f>SUM(E22:E24)</f>
        <v>488241</v>
      </c>
      <c r="F21" s="36"/>
      <c r="G21" s="37"/>
      <c r="H21" s="44"/>
      <c r="I21" s="39"/>
      <c r="J21" s="31"/>
    </row>
    <row r="22" spans="1:10" ht="12.75">
      <c r="A22" s="68"/>
      <c r="B22" s="69" t="s">
        <v>30</v>
      </c>
      <c r="C22" s="48">
        <v>175778</v>
      </c>
      <c r="D22" s="28">
        <v>197908</v>
      </c>
      <c r="E22" s="49">
        <v>202949</v>
      </c>
      <c r="F22" s="36" t="s">
        <v>31</v>
      </c>
      <c r="G22" s="37"/>
      <c r="H22" s="44">
        <v>32851</v>
      </c>
      <c r="I22" s="30">
        <v>84141</v>
      </c>
      <c r="J22" s="45">
        <v>94267</v>
      </c>
    </row>
    <row r="23" spans="1:10" ht="12.75">
      <c r="A23" s="54"/>
      <c r="B23" s="43" t="s">
        <v>32</v>
      </c>
      <c r="C23" s="42">
        <v>744000</v>
      </c>
      <c r="D23" s="39">
        <v>261458</v>
      </c>
      <c r="E23" s="31">
        <v>261458</v>
      </c>
      <c r="F23" s="36"/>
      <c r="G23" s="37"/>
      <c r="H23" s="44"/>
      <c r="I23" s="30"/>
      <c r="J23" s="31"/>
    </row>
    <row r="24" spans="1:10" ht="30" customHeight="1">
      <c r="A24" s="46"/>
      <c r="B24" s="50" t="s">
        <v>33</v>
      </c>
      <c r="C24" s="48">
        <v>12840</v>
      </c>
      <c r="D24" s="28">
        <v>23707</v>
      </c>
      <c r="E24" s="49">
        <v>23834</v>
      </c>
      <c r="F24" s="459" t="s">
        <v>34</v>
      </c>
      <c r="G24" s="460"/>
      <c r="H24" s="55">
        <v>42352</v>
      </c>
      <c r="I24" s="30">
        <v>107535</v>
      </c>
      <c r="J24" s="45">
        <v>97535</v>
      </c>
    </row>
    <row r="25" spans="1:10" ht="12.75">
      <c r="A25" s="54"/>
      <c r="B25" s="43"/>
      <c r="C25" s="43"/>
      <c r="D25" s="70"/>
      <c r="E25" s="71"/>
      <c r="F25" s="54"/>
      <c r="G25" s="43"/>
      <c r="H25" s="42"/>
      <c r="I25" s="30"/>
      <c r="J25" s="31"/>
    </row>
    <row r="26" spans="1:10" ht="14.25" customHeight="1">
      <c r="A26" s="58" t="s">
        <v>35</v>
      </c>
      <c r="B26" s="33"/>
      <c r="C26" s="34">
        <f>SUM(C27:C33)</f>
        <v>355182</v>
      </c>
      <c r="D26" s="35">
        <f>SUM(D27:D33)</f>
        <v>207975</v>
      </c>
      <c r="E26" s="35">
        <f>SUM(E27:E34)</f>
        <v>274769</v>
      </c>
      <c r="F26" s="32" t="s">
        <v>36</v>
      </c>
      <c r="G26" s="43"/>
      <c r="H26" s="34">
        <f>SUM(H27:H28)</f>
        <v>149000</v>
      </c>
      <c r="I26" s="35">
        <f>SUM(I27:I29)</f>
        <v>13934</v>
      </c>
      <c r="J26" s="72">
        <f>SUM(J27:J29)</f>
        <v>43362</v>
      </c>
    </row>
    <row r="27" spans="1:10" ht="17.25" customHeight="1">
      <c r="A27" s="54"/>
      <c r="B27" s="43" t="s">
        <v>37</v>
      </c>
      <c r="C27" s="42">
        <v>1222</v>
      </c>
      <c r="D27" s="39">
        <v>750</v>
      </c>
      <c r="E27" s="31">
        <v>750</v>
      </c>
      <c r="F27" s="54"/>
      <c r="G27" s="43" t="s">
        <v>38</v>
      </c>
      <c r="H27" s="42">
        <v>13000</v>
      </c>
      <c r="I27" s="39">
        <v>1610</v>
      </c>
      <c r="J27" s="31">
        <v>11</v>
      </c>
    </row>
    <row r="28" spans="1:10" ht="12.75">
      <c r="A28" s="53"/>
      <c r="B28" s="73" t="s">
        <v>39</v>
      </c>
      <c r="C28" s="48">
        <v>132254</v>
      </c>
      <c r="D28" s="28">
        <v>102871</v>
      </c>
      <c r="E28" s="49">
        <v>86626</v>
      </c>
      <c r="F28" s="54"/>
      <c r="G28" s="43" t="s">
        <v>40</v>
      </c>
      <c r="H28" s="42">
        <v>136000</v>
      </c>
      <c r="I28" s="39">
        <v>5247</v>
      </c>
      <c r="J28" s="31">
        <v>42237</v>
      </c>
    </row>
    <row r="29" spans="1:10" ht="15.75" customHeight="1">
      <c r="A29" s="54"/>
      <c r="B29" s="74" t="s">
        <v>41</v>
      </c>
      <c r="C29" s="42">
        <v>169500</v>
      </c>
      <c r="D29" s="39">
        <v>82500</v>
      </c>
      <c r="E29" s="31">
        <v>33980</v>
      </c>
      <c r="F29" s="54"/>
      <c r="G29" s="43" t="s">
        <v>42</v>
      </c>
      <c r="H29" s="38"/>
      <c r="I29" s="75">
        <v>7077</v>
      </c>
      <c r="J29" s="31">
        <v>1114</v>
      </c>
    </row>
    <row r="30" spans="1:10" ht="14.25" customHeight="1">
      <c r="A30" s="36"/>
      <c r="B30" s="73" t="s">
        <v>43</v>
      </c>
      <c r="C30" s="42">
        <v>16236</v>
      </c>
      <c r="D30" s="39">
        <v>13146</v>
      </c>
      <c r="E30" s="31">
        <v>7146</v>
      </c>
      <c r="F30" s="32" t="s">
        <v>44</v>
      </c>
      <c r="G30" s="76"/>
      <c r="H30" s="55">
        <f>SUM(H31:H32)</f>
        <v>2702091</v>
      </c>
      <c r="I30" s="56">
        <f>SUM(I31:I32)</f>
        <v>17810</v>
      </c>
      <c r="J30" s="57">
        <f>SUM(J31:J32)</f>
        <v>78968</v>
      </c>
    </row>
    <row r="31" spans="1:10" ht="12.75">
      <c r="A31" s="54"/>
      <c r="B31" s="43" t="s">
        <v>45</v>
      </c>
      <c r="C31" s="42">
        <v>35300</v>
      </c>
      <c r="D31" s="39">
        <v>4300</v>
      </c>
      <c r="E31" s="31">
        <v>11859</v>
      </c>
      <c r="F31" s="54"/>
      <c r="G31" s="43" t="s">
        <v>46</v>
      </c>
      <c r="H31" s="42">
        <f>45585+13000</f>
        <v>58585</v>
      </c>
      <c r="I31" s="39">
        <v>17810</v>
      </c>
      <c r="J31" s="31">
        <v>78968</v>
      </c>
    </row>
    <row r="32" spans="1:10" ht="12.75" customHeight="1">
      <c r="A32" s="68"/>
      <c r="B32" s="43" t="s">
        <v>47</v>
      </c>
      <c r="C32" s="42">
        <v>0</v>
      </c>
      <c r="D32" s="39"/>
      <c r="E32" s="31"/>
      <c r="F32" s="54"/>
      <c r="G32" s="43" t="s">
        <v>48</v>
      </c>
      <c r="H32" s="42">
        <v>2643506</v>
      </c>
      <c r="I32" s="39"/>
      <c r="J32" s="31"/>
    </row>
    <row r="33" spans="1:10" ht="12.75" customHeight="1">
      <c r="A33" s="77"/>
      <c r="B33" s="78" t="s">
        <v>49</v>
      </c>
      <c r="C33" s="48">
        <v>670</v>
      </c>
      <c r="D33" s="28">
        <v>4408</v>
      </c>
      <c r="E33" s="49">
        <v>4408</v>
      </c>
      <c r="F33" s="54"/>
      <c r="G33" s="43"/>
      <c r="H33" s="42"/>
      <c r="I33" s="79"/>
      <c r="J33" s="31"/>
    </row>
    <row r="34" spans="1:10" ht="12.75" customHeight="1">
      <c r="A34" s="54"/>
      <c r="B34" s="43" t="s">
        <v>50</v>
      </c>
      <c r="C34" s="42"/>
      <c r="D34" s="39"/>
      <c r="E34" s="31">
        <v>130000</v>
      </c>
      <c r="F34" s="32" t="s">
        <v>51</v>
      </c>
      <c r="G34" s="43"/>
      <c r="H34" s="34">
        <v>27692</v>
      </c>
      <c r="I34" s="30">
        <v>30191</v>
      </c>
      <c r="J34" s="45">
        <v>35191</v>
      </c>
    </row>
    <row r="35" spans="1:10" ht="14.25" customHeight="1">
      <c r="A35" s="66" t="s">
        <v>52</v>
      </c>
      <c r="B35" s="67"/>
      <c r="C35" s="80">
        <f>SUM(C36:C37)</f>
        <v>2703074</v>
      </c>
      <c r="D35" s="30">
        <f>SUM(D36:D37)</f>
        <v>127864</v>
      </c>
      <c r="E35" s="30">
        <f>SUM(E36:E37)</f>
        <v>122864</v>
      </c>
      <c r="F35" s="54"/>
      <c r="G35" s="43"/>
      <c r="H35" s="42"/>
      <c r="I35" s="39"/>
      <c r="J35" s="31"/>
    </row>
    <row r="36" spans="1:10" ht="12.75" customHeight="1">
      <c r="A36" s="32"/>
      <c r="B36" s="60" t="s">
        <v>53</v>
      </c>
      <c r="C36" s="48">
        <v>0</v>
      </c>
      <c r="D36" s="28">
        <v>60</v>
      </c>
      <c r="E36" s="49">
        <v>60</v>
      </c>
      <c r="F36" s="32" t="s">
        <v>54</v>
      </c>
      <c r="G36" s="60"/>
      <c r="H36" s="55">
        <f>SUM(H37:H38)</f>
        <v>5500</v>
      </c>
      <c r="I36" s="56">
        <f>SUM(I37:I38)</f>
        <v>65657</v>
      </c>
      <c r="J36" s="57">
        <f>SUM(J37:J38)</f>
        <v>68157</v>
      </c>
    </row>
    <row r="37" spans="1:10" ht="12.75" customHeight="1">
      <c r="A37" s="53"/>
      <c r="B37" s="50" t="s">
        <v>55</v>
      </c>
      <c r="C37" s="48">
        <f>SUM(C38:C40)</f>
        <v>2703074</v>
      </c>
      <c r="D37" s="28">
        <v>127804</v>
      </c>
      <c r="E37" s="49">
        <v>122804</v>
      </c>
      <c r="F37" s="54"/>
      <c r="G37" s="60" t="s">
        <v>56</v>
      </c>
      <c r="H37" s="48">
        <v>3000</v>
      </c>
      <c r="I37" s="39">
        <v>3100</v>
      </c>
      <c r="J37" s="31">
        <v>3100</v>
      </c>
    </row>
    <row r="38" spans="1:10" ht="12.75" customHeight="1">
      <c r="A38" s="53"/>
      <c r="B38" s="81" t="s">
        <v>57</v>
      </c>
      <c r="C38" s="82">
        <v>1103231</v>
      </c>
      <c r="D38" s="83">
        <v>116503</v>
      </c>
      <c r="E38" s="84">
        <v>116503</v>
      </c>
      <c r="F38" s="54"/>
      <c r="G38" s="60" t="s">
        <v>58</v>
      </c>
      <c r="H38" s="48">
        <v>2500</v>
      </c>
      <c r="I38" s="39">
        <v>62557</v>
      </c>
      <c r="J38" s="31">
        <v>65057</v>
      </c>
    </row>
    <row r="39" spans="1:10" ht="12.75" customHeight="1">
      <c r="A39" s="53"/>
      <c r="B39" s="85" t="s">
        <v>59</v>
      </c>
      <c r="C39" s="82">
        <v>1588643</v>
      </c>
      <c r="D39" s="83"/>
      <c r="E39" s="84"/>
      <c r="F39" s="54"/>
      <c r="G39" s="43"/>
      <c r="H39" s="42"/>
      <c r="I39" s="39"/>
      <c r="J39" s="31"/>
    </row>
    <row r="40" spans="1:10" ht="12.75" customHeight="1">
      <c r="A40" s="53"/>
      <c r="B40" s="81" t="s">
        <v>60</v>
      </c>
      <c r="C40" s="82">
        <v>11200</v>
      </c>
      <c r="D40" s="83">
        <v>11301</v>
      </c>
      <c r="E40" s="84">
        <v>6301</v>
      </c>
      <c r="F40" s="461" t="s">
        <v>61</v>
      </c>
      <c r="G40" s="462"/>
      <c r="H40" s="42"/>
      <c r="I40" s="30">
        <f>SUM(I41:I42)</f>
        <v>451507</v>
      </c>
      <c r="J40" s="45">
        <f>SUM(J41:J42)</f>
        <v>451507</v>
      </c>
    </row>
    <row r="41" spans="1:10" ht="12.75" customHeight="1">
      <c r="A41" s="461" t="s">
        <v>62</v>
      </c>
      <c r="B41" s="462"/>
      <c r="C41" s="48"/>
      <c r="D41" s="30">
        <v>451303</v>
      </c>
      <c r="E41" s="45">
        <v>451303</v>
      </c>
      <c r="F41" s="54"/>
      <c r="G41" s="74" t="s">
        <v>63</v>
      </c>
      <c r="H41" s="34"/>
      <c r="I41" s="39">
        <v>123538</v>
      </c>
      <c r="J41" s="31">
        <v>123538</v>
      </c>
    </row>
    <row r="42" spans="1:10" ht="12.75" customHeight="1">
      <c r="A42" s="58" t="s">
        <v>64</v>
      </c>
      <c r="B42" s="73"/>
      <c r="C42" s="34">
        <v>86700</v>
      </c>
      <c r="D42" s="35">
        <v>129116</v>
      </c>
      <c r="E42" s="72">
        <v>90500</v>
      </c>
      <c r="F42" s="54"/>
      <c r="G42" s="74" t="s">
        <v>65</v>
      </c>
      <c r="H42" s="44"/>
      <c r="I42" s="39">
        <v>327969</v>
      </c>
      <c r="J42" s="31">
        <v>327969</v>
      </c>
    </row>
    <row r="43" spans="1:10" ht="12.75" customHeight="1">
      <c r="A43" s="54"/>
      <c r="B43" s="43"/>
      <c r="C43" s="43"/>
      <c r="D43" s="70"/>
      <c r="E43" s="71"/>
      <c r="F43" s="32"/>
      <c r="G43" s="37"/>
      <c r="H43" s="44"/>
      <c r="I43" s="39"/>
      <c r="J43" s="31"/>
    </row>
    <row r="44" spans="1:10" ht="25.5" customHeight="1">
      <c r="A44" s="86" t="s">
        <v>66</v>
      </c>
      <c r="B44" s="73"/>
      <c r="C44" s="80">
        <f>SUM(C6,C8,C16,C21,C26,C35,C42)</f>
        <v>7398252</v>
      </c>
      <c r="D44" s="30">
        <f>SUM(D6,D8,D16,D21,D26,D35,D42+D41)</f>
        <v>4909814</v>
      </c>
      <c r="E44" s="30">
        <f>SUM(E6,E8,E16,E21,E26,E35,E42+E41)</f>
        <v>4976745</v>
      </c>
      <c r="F44" s="36" t="s">
        <v>67</v>
      </c>
      <c r="G44" s="37"/>
      <c r="H44" s="44">
        <f>SUM(H6,H9,H11,H15,H20,H22,H24,H26,H30,H34,H36)</f>
        <v>8709528</v>
      </c>
      <c r="I44" s="51">
        <f>SUM(I6,I9,I15,I20,I22,I24,I26,I30,I34,I36,I40,I11)</f>
        <v>5576912</v>
      </c>
      <c r="J44" s="52">
        <f>SUM(J6,J9,J15,J20,J22,J24,J26,J30,J34,J36,J40,J11)</f>
        <v>5643793</v>
      </c>
    </row>
    <row r="45" spans="1:10" ht="12.75" customHeight="1">
      <c r="A45" s="87"/>
      <c r="B45" s="88"/>
      <c r="C45" s="42"/>
      <c r="D45" s="39"/>
      <c r="E45" s="31"/>
      <c r="F45" s="36"/>
      <c r="G45" s="43"/>
      <c r="H45" s="48"/>
      <c r="I45" s="39"/>
      <c r="J45" s="31"/>
    </row>
    <row r="46" spans="1:10" ht="12.75" customHeight="1">
      <c r="A46" s="66" t="s">
        <v>68</v>
      </c>
      <c r="B46" s="67"/>
      <c r="C46" s="34"/>
      <c r="D46" s="35"/>
      <c r="E46" s="72"/>
      <c r="F46" s="36"/>
      <c r="G46" s="37"/>
      <c r="H46" s="55"/>
      <c r="I46" s="39"/>
      <c r="J46" s="31"/>
    </row>
    <row r="47" spans="1:10" ht="12.75" customHeight="1">
      <c r="A47" s="64" t="s">
        <v>69</v>
      </c>
      <c r="B47" s="65"/>
      <c r="C47" s="42"/>
      <c r="D47" s="39"/>
      <c r="E47" s="31"/>
      <c r="F47" s="36"/>
      <c r="G47" s="37"/>
      <c r="H47" s="55"/>
      <c r="I47" s="39"/>
      <c r="J47" s="31"/>
    </row>
    <row r="48" spans="1:10" ht="12.75" customHeight="1">
      <c r="A48" s="54" t="s">
        <v>70</v>
      </c>
      <c r="B48" s="43"/>
      <c r="C48" s="42">
        <v>390428</v>
      </c>
      <c r="D48" s="39">
        <v>551113</v>
      </c>
      <c r="E48" s="31">
        <v>551113</v>
      </c>
      <c r="F48" s="54" t="s">
        <v>71</v>
      </c>
      <c r="G48" s="37"/>
      <c r="H48" s="61">
        <v>134015</v>
      </c>
      <c r="I48" s="39">
        <v>134015</v>
      </c>
      <c r="J48" s="31">
        <v>134065</v>
      </c>
    </row>
    <row r="49" spans="1:10" ht="12.75" customHeight="1">
      <c r="A49" s="471" t="s">
        <v>72</v>
      </c>
      <c r="B49" s="472"/>
      <c r="C49" s="42">
        <f>SUM(C50:C51)</f>
        <v>1054863</v>
      </c>
      <c r="D49" s="39">
        <v>250000</v>
      </c>
      <c r="E49" s="31">
        <v>250000</v>
      </c>
      <c r="F49" s="54"/>
      <c r="G49" s="43"/>
      <c r="H49" s="55"/>
      <c r="I49" s="39"/>
      <c r="J49" s="31"/>
    </row>
    <row r="50" spans="1:10" ht="12.75" customHeight="1">
      <c r="A50" s="89"/>
      <c r="B50" s="90" t="s">
        <v>73</v>
      </c>
      <c r="C50" s="82">
        <v>89616</v>
      </c>
      <c r="D50" s="83">
        <v>250000</v>
      </c>
      <c r="E50" s="84">
        <v>250000</v>
      </c>
      <c r="F50" s="54"/>
      <c r="G50" s="43"/>
      <c r="H50" s="55"/>
      <c r="I50" s="39"/>
      <c r="J50" s="31"/>
    </row>
    <row r="51" spans="1:10" ht="29.25" customHeight="1">
      <c r="A51" s="89"/>
      <c r="B51" s="90" t="s">
        <v>74</v>
      </c>
      <c r="C51" s="82">
        <v>965247</v>
      </c>
      <c r="D51" s="83"/>
      <c r="E51" s="84"/>
      <c r="F51" s="54"/>
      <c r="G51" s="43"/>
      <c r="H51" s="55"/>
      <c r="I51" s="39"/>
      <c r="J51" s="31"/>
    </row>
    <row r="52" spans="1:10" ht="12.75" customHeight="1">
      <c r="A52" s="89"/>
      <c r="B52" s="91"/>
      <c r="C52" s="42"/>
      <c r="D52" s="39"/>
      <c r="E52" s="31"/>
      <c r="F52" s="54"/>
      <c r="G52" s="43"/>
      <c r="H52" s="55"/>
      <c r="I52" s="39"/>
      <c r="J52" s="31"/>
    </row>
    <row r="53" spans="1:10" ht="15" customHeight="1">
      <c r="A53" s="455" t="s">
        <v>75</v>
      </c>
      <c r="B53" s="456"/>
      <c r="C53" s="80">
        <f>SUM(C48:C49)</f>
        <v>1445291</v>
      </c>
      <c r="D53" s="30">
        <f>SUM(D48:D49)</f>
        <v>801113</v>
      </c>
      <c r="E53" s="30">
        <f>SUM(E48:E49)</f>
        <v>801113</v>
      </c>
      <c r="F53" s="36" t="s">
        <v>76</v>
      </c>
      <c r="G53" s="55"/>
      <c r="H53" s="34">
        <f>SUM(H48)</f>
        <v>134015</v>
      </c>
      <c r="I53" s="35">
        <f>SUM(I48)</f>
        <v>134015</v>
      </c>
      <c r="J53" s="72">
        <f>SUM(J48)</f>
        <v>134065</v>
      </c>
    </row>
    <row r="54" spans="1:10" ht="15" customHeight="1">
      <c r="A54" s="457"/>
      <c r="B54" s="458"/>
      <c r="C54" s="48"/>
      <c r="D54" s="28"/>
      <c r="E54" s="49"/>
      <c r="F54" s="36"/>
      <c r="G54" s="43"/>
      <c r="H54" s="42"/>
      <c r="I54" s="39"/>
      <c r="J54" s="31"/>
    </row>
    <row r="55" spans="1:10" ht="15" customHeight="1" thickBot="1">
      <c r="A55" s="92" t="s">
        <v>77</v>
      </c>
      <c r="B55" s="93"/>
      <c r="C55" s="93">
        <f>SUM(C44,C53)</f>
        <v>8843543</v>
      </c>
      <c r="D55" s="94">
        <f>SUM(D44,D53)</f>
        <v>5710927</v>
      </c>
      <c r="E55" s="94">
        <f>SUM(E44,E53)</f>
        <v>5777858</v>
      </c>
      <c r="F55" s="95" t="s">
        <v>78</v>
      </c>
      <c r="G55" s="96"/>
      <c r="H55" s="97">
        <f>SUM(H44,H53)</f>
        <v>8843543</v>
      </c>
      <c r="I55" s="98">
        <f>SUM(I44,I53)</f>
        <v>5710927</v>
      </c>
      <c r="J55" s="99">
        <f>SUM(J44,J53)</f>
        <v>5777858</v>
      </c>
    </row>
    <row r="56" spans="6:9" ht="27" customHeight="1">
      <c r="F56" s="100"/>
      <c r="I56" s="101"/>
    </row>
    <row r="57" ht="15" customHeight="1">
      <c r="I57" s="101"/>
    </row>
    <row r="58" ht="15" customHeight="1">
      <c r="I58" s="101"/>
    </row>
    <row r="59" ht="15" customHeight="1">
      <c r="I59" s="101"/>
    </row>
    <row r="60" ht="15" customHeight="1">
      <c r="I60" s="101"/>
    </row>
    <row r="61" spans="1:9" ht="15" customHeight="1">
      <c r="A61" s="100"/>
      <c r="B61" s="102"/>
      <c r="C61" s="103"/>
      <c r="D61" s="103"/>
      <c r="E61" s="103"/>
      <c r="I61" s="101"/>
    </row>
    <row r="62" ht="15" customHeight="1">
      <c r="I62" s="101"/>
    </row>
    <row r="63" ht="12.75" customHeight="1">
      <c r="I63" s="101"/>
    </row>
  </sheetData>
  <mergeCells count="9">
    <mergeCell ref="A4:E4"/>
    <mergeCell ref="F4:J4"/>
    <mergeCell ref="A2:J2"/>
    <mergeCell ref="A49:B49"/>
    <mergeCell ref="A53:B53"/>
    <mergeCell ref="A54:B54"/>
    <mergeCell ref="F24:G24"/>
    <mergeCell ref="A41:B41"/>
    <mergeCell ref="F40:G40"/>
  </mergeCells>
  <printOptions horizontalCentered="1"/>
  <pageMargins left="0.2362204724409449" right="0.2362204724409449" top="0.61" bottom="0.1968503937007874" header="0.33" footer="0"/>
  <pageSetup horizontalDpi="600" verticalDpi="600" orientation="landscape" paperSize="9" scale="65" r:id="rId1"/>
  <headerFooter alignWithMargins="0">
    <oddHeader>&amp;L&amp;8 1. melléklet a 10/2013. (III.28.) önkormányzati rendelethez
" 1. melléklet a 3/2012 (II.16.)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66"/>
  <sheetViews>
    <sheetView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51.375" style="107" customWidth="1"/>
    <col min="2" max="2" width="11.75390625" style="107" customWidth="1"/>
    <col min="3" max="4" width="16.00390625" style="107" customWidth="1"/>
    <col min="5" max="5" width="50.875" style="107" customWidth="1"/>
    <col min="6" max="6" width="11.125" style="107" customWidth="1"/>
    <col min="7" max="7" width="16.125" style="107" customWidth="1"/>
    <col min="8" max="8" width="13.875" style="107" customWidth="1"/>
    <col min="9" max="16384" width="9.125" style="107" customWidth="1"/>
  </cols>
  <sheetData>
    <row r="1" spans="1:5" ht="12.75">
      <c r="A1" s="104"/>
      <c r="B1" s="105"/>
      <c r="C1" s="105"/>
      <c r="D1" s="105"/>
      <c r="E1" s="106"/>
    </row>
    <row r="2" ht="12" customHeight="1"/>
    <row r="3" spans="1:8" s="108" customFormat="1" ht="15" customHeight="1">
      <c r="A3" s="476" t="s">
        <v>80</v>
      </c>
      <c r="B3" s="476"/>
      <c r="C3" s="476"/>
      <c r="D3" s="476"/>
      <c r="E3" s="476"/>
      <c r="F3" s="476"/>
      <c r="G3" s="476"/>
      <c r="H3" s="476"/>
    </row>
    <row r="4" spans="1:5" ht="9.75" customHeight="1" thickBot="1">
      <c r="A4" s="109"/>
      <c r="B4" s="109"/>
      <c r="C4" s="109"/>
      <c r="D4" s="109"/>
      <c r="E4" s="109"/>
    </row>
    <row r="5" spans="1:8" ht="14.25" customHeight="1">
      <c r="A5" s="473" t="s">
        <v>1</v>
      </c>
      <c r="B5" s="474"/>
      <c r="C5" s="474"/>
      <c r="D5" s="475"/>
      <c r="E5" s="473" t="s">
        <v>2</v>
      </c>
      <c r="F5" s="474"/>
      <c r="G5" s="474"/>
      <c r="H5" s="475"/>
    </row>
    <row r="6" spans="1:8" ht="21" customHeight="1" thickBot="1">
      <c r="A6" s="110"/>
      <c r="B6" s="111" t="s">
        <v>3</v>
      </c>
      <c r="C6" s="112" t="s">
        <v>4</v>
      </c>
      <c r="D6" s="113" t="s">
        <v>79</v>
      </c>
      <c r="E6" s="110"/>
      <c r="F6" s="111" t="s">
        <v>3</v>
      </c>
      <c r="G6" s="114" t="s">
        <v>4</v>
      </c>
      <c r="H6" s="113" t="s">
        <v>79</v>
      </c>
    </row>
    <row r="7" spans="1:8" ht="15">
      <c r="A7" s="115" t="s">
        <v>81</v>
      </c>
      <c r="B7" s="116">
        <v>9000</v>
      </c>
      <c r="C7" s="117">
        <v>9000</v>
      </c>
      <c r="D7" s="118">
        <v>9000</v>
      </c>
      <c r="E7" s="119" t="s">
        <v>82</v>
      </c>
      <c r="F7" s="116">
        <v>1689559</v>
      </c>
      <c r="G7" s="120">
        <v>1501851</v>
      </c>
      <c r="H7" s="121">
        <v>1511795</v>
      </c>
    </row>
    <row r="8" spans="1:8" ht="15">
      <c r="A8" s="115" t="s">
        <v>83</v>
      </c>
      <c r="B8" s="116">
        <v>251021</v>
      </c>
      <c r="C8" s="122">
        <v>292240</v>
      </c>
      <c r="D8" s="123">
        <v>293688</v>
      </c>
      <c r="E8" s="124" t="s">
        <v>84</v>
      </c>
      <c r="F8" s="125">
        <v>459656</v>
      </c>
      <c r="G8" s="126">
        <v>403363</v>
      </c>
      <c r="H8" s="127">
        <v>399989</v>
      </c>
    </row>
    <row r="9" spans="1:8" ht="15">
      <c r="A9" s="124" t="s">
        <v>85</v>
      </c>
      <c r="B9" s="125">
        <v>1883807</v>
      </c>
      <c r="C9" s="122">
        <v>1967472</v>
      </c>
      <c r="D9" s="123">
        <v>1983222</v>
      </c>
      <c r="E9" s="128" t="s">
        <v>86</v>
      </c>
      <c r="F9" s="125">
        <v>1340843</v>
      </c>
      <c r="G9" s="126">
        <v>1351168</v>
      </c>
      <c r="H9" s="127">
        <v>1367599</v>
      </c>
    </row>
    <row r="10" spans="1:8" ht="15">
      <c r="A10" s="124" t="s">
        <v>87</v>
      </c>
      <c r="B10" s="125">
        <v>975132</v>
      </c>
      <c r="C10" s="122">
        <v>1050294</v>
      </c>
      <c r="D10" s="123">
        <v>1030375</v>
      </c>
      <c r="E10" s="124" t="s">
        <v>88</v>
      </c>
      <c r="F10" s="125">
        <v>346470</v>
      </c>
      <c r="G10" s="126">
        <v>385444</v>
      </c>
      <c r="H10" s="127">
        <v>395864</v>
      </c>
    </row>
    <row r="11" spans="1:8" ht="15">
      <c r="A11" s="124" t="s">
        <v>89</v>
      </c>
      <c r="B11" s="125">
        <v>932618</v>
      </c>
      <c r="C11" s="122">
        <v>483073</v>
      </c>
      <c r="D11" s="123">
        <v>488241</v>
      </c>
      <c r="E11" s="124" t="s">
        <v>90</v>
      </c>
      <c r="F11" s="125">
        <v>201850</v>
      </c>
      <c r="G11" s="126">
        <v>208486</v>
      </c>
      <c r="H11" s="127">
        <v>188360</v>
      </c>
    </row>
    <row r="12" spans="1:8" ht="15">
      <c r="A12" s="124" t="s">
        <v>91</v>
      </c>
      <c r="B12" s="125">
        <v>80700</v>
      </c>
      <c r="C12" s="122">
        <v>123116</v>
      </c>
      <c r="D12" s="123">
        <v>84500</v>
      </c>
      <c r="E12" s="124" t="s">
        <v>25</v>
      </c>
      <c r="F12" s="125">
        <v>9420</v>
      </c>
      <c r="G12" s="126">
        <v>8362</v>
      </c>
      <c r="H12" s="127">
        <v>8362</v>
      </c>
    </row>
    <row r="13" spans="1:8" ht="15">
      <c r="A13" s="129"/>
      <c r="B13" s="130"/>
      <c r="C13" s="131"/>
      <c r="D13" s="132"/>
      <c r="E13" s="124" t="s">
        <v>38</v>
      </c>
      <c r="F13" s="125">
        <v>13000</v>
      </c>
      <c r="G13" s="126">
        <v>1610</v>
      </c>
      <c r="H13" s="127">
        <v>11</v>
      </c>
    </row>
    <row r="14" spans="1:8" ht="15">
      <c r="A14" s="124" t="s">
        <v>92</v>
      </c>
      <c r="B14" s="125"/>
      <c r="C14" s="122">
        <v>123334</v>
      </c>
      <c r="D14" s="123">
        <v>123334</v>
      </c>
      <c r="E14" s="133" t="s">
        <v>93</v>
      </c>
      <c r="F14" s="125">
        <v>136000</v>
      </c>
      <c r="G14" s="126">
        <v>12324</v>
      </c>
      <c r="H14" s="127">
        <v>43351</v>
      </c>
    </row>
    <row r="15" spans="1:8" ht="15">
      <c r="A15" s="134"/>
      <c r="B15" s="135"/>
      <c r="C15" s="136"/>
      <c r="D15" s="127"/>
      <c r="E15" s="137" t="s">
        <v>94</v>
      </c>
      <c r="F15" s="125">
        <f>SUM(F16:F17)</f>
        <v>23408</v>
      </c>
      <c r="G15" s="126">
        <v>25907</v>
      </c>
      <c r="H15" s="127">
        <v>30907</v>
      </c>
    </row>
    <row r="16" spans="1:8" ht="15">
      <c r="A16" s="124"/>
      <c r="B16" s="130"/>
      <c r="C16" s="131"/>
      <c r="D16" s="132"/>
      <c r="E16" s="138" t="s">
        <v>95</v>
      </c>
      <c r="F16" s="130">
        <v>22200</v>
      </c>
      <c r="G16" s="126">
        <v>22200</v>
      </c>
      <c r="H16" s="127">
        <v>27200</v>
      </c>
    </row>
    <row r="17" spans="1:8" ht="15">
      <c r="A17" s="124"/>
      <c r="B17" s="130"/>
      <c r="C17" s="131"/>
      <c r="D17" s="132"/>
      <c r="E17" s="138" t="s">
        <v>96</v>
      </c>
      <c r="F17" s="130">
        <v>1208</v>
      </c>
      <c r="G17" s="126">
        <v>3707</v>
      </c>
      <c r="H17" s="127">
        <v>3707</v>
      </c>
    </row>
    <row r="18" spans="1:8" ht="15">
      <c r="A18" s="134"/>
      <c r="B18" s="135"/>
      <c r="C18" s="136"/>
      <c r="D18" s="127"/>
      <c r="E18" s="124" t="s">
        <v>97</v>
      </c>
      <c r="F18" s="125">
        <f>SUM(F19:F19)</f>
        <v>2500</v>
      </c>
      <c r="G18" s="126">
        <v>62557</v>
      </c>
      <c r="H18" s="127">
        <v>65057</v>
      </c>
    </row>
    <row r="19" spans="1:8" ht="15">
      <c r="A19" s="124"/>
      <c r="B19" s="130"/>
      <c r="C19" s="131"/>
      <c r="D19" s="132"/>
      <c r="E19" s="129" t="s">
        <v>98</v>
      </c>
      <c r="F19" s="130">
        <v>2500</v>
      </c>
      <c r="G19" s="126">
        <v>2500</v>
      </c>
      <c r="H19" s="127">
        <v>2500</v>
      </c>
    </row>
    <row r="20" spans="1:8" ht="15">
      <c r="A20" s="124"/>
      <c r="B20" s="130"/>
      <c r="C20" s="131"/>
      <c r="D20" s="132"/>
      <c r="E20" s="124" t="s">
        <v>99</v>
      </c>
      <c r="F20" s="125"/>
      <c r="G20" s="126">
        <v>2000</v>
      </c>
      <c r="H20" s="127">
        <v>2000</v>
      </c>
    </row>
    <row r="21" spans="1:8" ht="15">
      <c r="A21" s="124"/>
      <c r="B21" s="130"/>
      <c r="C21" s="131"/>
      <c r="D21" s="132"/>
      <c r="E21" s="124" t="s">
        <v>100</v>
      </c>
      <c r="F21" s="125"/>
      <c r="G21" s="126">
        <v>15241</v>
      </c>
      <c r="H21" s="127">
        <v>17741</v>
      </c>
    </row>
    <row r="22" spans="1:8" ht="15">
      <c r="A22" s="124"/>
      <c r="B22" s="130"/>
      <c r="C22" s="131"/>
      <c r="D22" s="139"/>
      <c r="E22" s="140" t="s">
        <v>101</v>
      </c>
      <c r="F22" s="141"/>
      <c r="G22" s="126">
        <v>3000</v>
      </c>
      <c r="H22" s="127">
        <v>3000</v>
      </c>
    </row>
    <row r="23" spans="1:8" ht="15">
      <c r="A23" s="124"/>
      <c r="B23" s="130"/>
      <c r="C23" s="131"/>
      <c r="D23" s="139"/>
      <c r="E23" s="140" t="s">
        <v>102</v>
      </c>
      <c r="F23" s="141"/>
      <c r="G23" s="126">
        <v>39816</v>
      </c>
      <c r="H23" s="127">
        <v>39816</v>
      </c>
    </row>
    <row r="24" spans="1:8" ht="15.75" thickBot="1">
      <c r="A24" s="142"/>
      <c r="B24" s="143"/>
      <c r="C24" s="144"/>
      <c r="D24" s="139"/>
      <c r="E24" s="142" t="s">
        <v>103</v>
      </c>
      <c r="F24" s="145"/>
      <c r="G24" s="146">
        <v>123538</v>
      </c>
      <c r="H24" s="147">
        <v>123538</v>
      </c>
    </row>
    <row r="25" spans="1:253" s="155" customFormat="1" ht="15" thickBot="1">
      <c r="A25" s="148" t="s">
        <v>66</v>
      </c>
      <c r="B25" s="149">
        <f>SUM(B7:B12)</f>
        <v>4132278</v>
      </c>
      <c r="C25" s="150">
        <f>SUM(C7:C14)</f>
        <v>4048529</v>
      </c>
      <c r="D25" s="151">
        <f>SUM(D7:D14)</f>
        <v>4012360</v>
      </c>
      <c r="E25" s="152" t="s">
        <v>67</v>
      </c>
      <c r="F25" s="149">
        <f>SUM(F7:F15,F18)</f>
        <v>4222706</v>
      </c>
      <c r="G25" s="150">
        <f>SUM(G7:G15,G18,G24)</f>
        <v>4084610</v>
      </c>
      <c r="H25" s="153">
        <f>SUM(H7:H15,H18,H24)</f>
        <v>4134833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</row>
    <row r="26" spans="1:8" s="154" customFormat="1" ht="14.25">
      <c r="A26" s="156" t="s">
        <v>104</v>
      </c>
      <c r="B26" s="157"/>
      <c r="C26" s="158"/>
      <c r="D26" s="159"/>
      <c r="E26" s="156"/>
      <c r="F26" s="157"/>
      <c r="G26" s="160"/>
      <c r="H26" s="121"/>
    </row>
    <row r="27" spans="1:8" s="154" customFormat="1" ht="14.25">
      <c r="A27" s="161" t="s">
        <v>105</v>
      </c>
      <c r="B27" s="162"/>
      <c r="C27" s="163"/>
      <c r="D27" s="164"/>
      <c r="E27" s="161"/>
      <c r="F27" s="162"/>
      <c r="G27" s="165"/>
      <c r="H27" s="127"/>
    </row>
    <row r="28" spans="1:8" s="154" customFormat="1" ht="15">
      <c r="A28" s="124" t="s">
        <v>106</v>
      </c>
      <c r="B28" s="166">
        <v>90428</v>
      </c>
      <c r="C28" s="163">
        <v>222981</v>
      </c>
      <c r="D28" s="164">
        <v>222981</v>
      </c>
      <c r="E28" s="161"/>
      <c r="F28" s="162"/>
      <c r="G28" s="165"/>
      <c r="H28" s="127"/>
    </row>
    <row r="29" spans="1:8" s="154" customFormat="1" ht="30.75" thickBot="1">
      <c r="A29" s="167" t="s">
        <v>107</v>
      </c>
      <c r="B29" s="166"/>
      <c r="C29" s="168"/>
      <c r="D29" s="169"/>
      <c r="E29" s="161"/>
      <c r="F29" s="162"/>
      <c r="G29" s="170"/>
      <c r="H29" s="147"/>
    </row>
    <row r="30" spans="1:8" s="154" customFormat="1" ht="15" thickBot="1">
      <c r="A30" s="171" t="s">
        <v>108</v>
      </c>
      <c r="B30" s="172">
        <f>SUM(B25,B28)</f>
        <v>4222706</v>
      </c>
      <c r="C30" s="173">
        <f>SUM(C25,C28)</f>
        <v>4271510</v>
      </c>
      <c r="D30" s="173">
        <f>SUM(D25,D28)</f>
        <v>4235341</v>
      </c>
      <c r="E30" s="171" t="s">
        <v>108</v>
      </c>
      <c r="F30" s="174">
        <f>SUM(F25)</f>
        <v>4222706</v>
      </c>
      <c r="G30" s="175">
        <f>SUM(G25)</f>
        <v>4084610</v>
      </c>
      <c r="H30" s="176">
        <f>SUM(H25)</f>
        <v>4134833</v>
      </c>
    </row>
    <row r="31" spans="1:6" s="154" customFormat="1" ht="15">
      <c r="A31" s="177"/>
      <c r="B31" s="177"/>
      <c r="C31" s="177"/>
      <c r="D31" s="177"/>
      <c r="E31" s="177"/>
      <c r="F31" s="178"/>
    </row>
    <row r="32" spans="1:6" s="154" customFormat="1" ht="15">
      <c r="A32" s="177"/>
      <c r="B32" s="177"/>
      <c r="C32" s="177"/>
      <c r="D32" s="177"/>
      <c r="E32" s="109"/>
      <c r="F32" s="178"/>
    </row>
    <row r="33" spans="1:6" ht="15">
      <c r="A33" s="179"/>
      <c r="B33" s="180"/>
      <c r="C33" s="180"/>
      <c r="D33" s="180"/>
      <c r="F33" s="109"/>
    </row>
    <row r="34" spans="1:5" ht="13.5" customHeight="1">
      <c r="A34" s="109"/>
      <c r="B34" s="109"/>
      <c r="C34" s="109"/>
      <c r="D34" s="109"/>
      <c r="E34" s="181"/>
    </row>
    <row r="35" spans="1:8" s="108" customFormat="1" ht="15" customHeight="1">
      <c r="A35" s="476" t="s">
        <v>109</v>
      </c>
      <c r="B35" s="476"/>
      <c r="C35" s="476"/>
      <c r="D35" s="476"/>
      <c r="E35" s="476"/>
      <c r="F35" s="476"/>
      <c r="G35" s="476"/>
      <c r="H35" s="476"/>
    </row>
    <row r="36" spans="1:5" ht="14.25" customHeight="1" thickBot="1">
      <c r="A36" s="109"/>
      <c r="B36" s="109"/>
      <c r="C36" s="109"/>
      <c r="D36" s="109"/>
      <c r="E36" s="182"/>
    </row>
    <row r="37" spans="1:8" s="108" customFormat="1" ht="14.25">
      <c r="A37" s="473" t="s">
        <v>1</v>
      </c>
      <c r="B37" s="474"/>
      <c r="C37" s="474"/>
      <c r="D37" s="475"/>
      <c r="E37" s="473" t="s">
        <v>2</v>
      </c>
      <c r="F37" s="474"/>
      <c r="G37" s="474"/>
      <c r="H37" s="475"/>
    </row>
    <row r="38" spans="1:8" s="108" customFormat="1" ht="15" thickBot="1">
      <c r="A38" s="183"/>
      <c r="B38" s="111" t="s">
        <v>3</v>
      </c>
      <c r="C38" s="112" t="s">
        <v>4</v>
      </c>
      <c r="D38" s="184" t="s">
        <v>79</v>
      </c>
      <c r="E38" s="185"/>
      <c r="F38" s="186" t="s">
        <v>5</v>
      </c>
      <c r="G38" s="187" t="s">
        <v>4</v>
      </c>
      <c r="H38" s="113" t="s">
        <v>79</v>
      </c>
    </row>
    <row r="39" spans="1:8" s="108" customFormat="1" ht="15">
      <c r="A39" s="115" t="s">
        <v>35</v>
      </c>
      <c r="B39" s="116">
        <v>355182</v>
      </c>
      <c r="C39" s="117">
        <v>207975</v>
      </c>
      <c r="D39" s="188">
        <v>274769</v>
      </c>
      <c r="E39" s="115" t="s">
        <v>110</v>
      </c>
      <c r="F39" s="116">
        <v>1540001</v>
      </c>
      <c r="G39" s="120">
        <v>791723</v>
      </c>
      <c r="H39" s="121">
        <v>791796</v>
      </c>
    </row>
    <row r="40" spans="1:8" s="108" customFormat="1" ht="15">
      <c r="A40" s="124" t="s">
        <v>111</v>
      </c>
      <c r="B40" s="125">
        <v>33113</v>
      </c>
      <c r="C40" s="122">
        <v>22872</v>
      </c>
      <c r="D40" s="189">
        <v>64178</v>
      </c>
      <c r="E40" s="124" t="s">
        <v>112</v>
      </c>
      <c r="F40" s="125">
        <v>32851</v>
      </c>
      <c r="G40" s="126">
        <v>84141</v>
      </c>
      <c r="H40" s="127">
        <v>94267</v>
      </c>
    </row>
    <row r="41" spans="1:8" ht="15">
      <c r="A41" s="115" t="s">
        <v>113</v>
      </c>
      <c r="B41" s="116">
        <v>1103231</v>
      </c>
      <c r="C41" s="117">
        <v>116503</v>
      </c>
      <c r="D41" s="188">
        <v>116503</v>
      </c>
      <c r="E41" s="190" t="s">
        <v>114</v>
      </c>
      <c r="F41" s="125">
        <v>42352</v>
      </c>
      <c r="G41" s="126">
        <v>107535</v>
      </c>
      <c r="H41" s="127">
        <v>97535</v>
      </c>
    </row>
    <row r="42" spans="1:8" ht="15">
      <c r="A42" s="115" t="s">
        <v>115</v>
      </c>
      <c r="B42" s="116"/>
      <c r="C42" s="117">
        <v>60</v>
      </c>
      <c r="D42" s="188">
        <v>60</v>
      </c>
      <c r="E42" s="190"/>
      <c r="F42" s="125"/>
      <c r="G42" s="126"/>
      <c r="H42" s="127"/>
    </row>
    <row r="43" spans="1:8" ht="30">
      <c r="A43" s="167" t="s">
        <v>116</v>
      </c>
      <c r="B43" s="125">
        <v>1588643</v>
      </c>
      <c r="C43" s="122"/>
      <c r="D43" s="189"/>
      <c r="E43" s="124" t="s">
        <v>48</v>
      </c>
      <c r="F43" s="125">
        <v>2643506</v>
      </c>
      <c r="G43" s="126"/>
      <c r="H43" s="127"/>
    </row>
    <row r="44" spans="1:8" ht="15">
      <c r="A44" s="191" t="s">
        <v>117</v>
      </c>
      <c r="B44" s="125">
        <v>11200</v>
      </c>
      <c r="C44" s="122">
        <v>11301</v>
      </c>
      <c r="D44" s="189">
        <v>6301</v>
      </c>
      <c r="E44" s="124" t="s">
        <v>118</v>
      </c>
      <c r="F44" s="125">
        <v>347</v>
      </c>
      <c r="G44" s="126">
        <v>347</v>
      </c>
      <c r="H44" s="127">
        <v>347</v>
      </c>
    </row>
    <row r="45" spans="1:8" ht="15">
      <c r="A45" s="124" t="s">
        <v>119</v>
      </c>
      <c r="B45" s="125">
        <f>SUM(B46:B47)</f>
        <v>6000</v>
      </c>
      <c r="C45" s="122">
        <v>6000</v>
      </c>
      <c r="D45" s="189">
        <v>6000</v>
      </c>
      <c r="E45" s="124" t="s">
        <v>120</v>
      </c>
      <c r="F45" s="125">
        <f>SUM(F46:F47)</f>
        <v>3000</v>
      </c>
      <c r="G45" s="126">
        <v>3100</v>
      </c>
      <c r="H45" s="127">
        <v>3100</v>
      </c>
    </row>
    <row r="46" spans="1:8" ht="15">
      <c r="A46" s="192" t="s">
        <v>121</v>
      </c>
      <c r="B46" s="193">
        <v>4500</v>
      </c>
      <c r="C46" s="194">
        <v>4500</v>
      </c>
      <c r="D46" s="195">
        <v>4500</v>
      </c>
      <c r="E46" s="129" t="s">
        <v>122</v>
      </c>
      <c r="F46" s="130">
        <v>1500</v>
      </c>
      <c r="G46" s="126">
        <v>1500</v>
      </c>
      <c r="H46" s="127">
        <v>1500</v>
      </c>
    </row>
    <row r="47" spans="1:8" ht="15">
      <c r="A47" s="192" t="s">
        <v>123</v>
      </c>
      <c r="B47" s="193">
        <v>1500</v>
      </c>
      <c r="C47" s="194">
        <v>1500</v>
      </c>
      <c r="D47" s="195">
        <v>1500</v>
      </c>
      <c r="E47" s="129" t="s">
        <v>124</v>
      </c>
      <c r="F47" s="130">
        <v>1500</v>
      </c>
      <c r="G47" s="126">
        <v>1600</v>
      </c>
      <c r="H47" s="127">
        <v>1600</v>
      </c>
    </row>
    <row r="48" spans="1:8" s="201" customFormat="1" ht="15">
      <c r="A48" s="196" t="s">
        <v>125</v>
      </c>
      <c r="B48" s="166">
        <f>B49+B50</f>
        <v>156105</v>
      </c>
      <c r="C48" s="197">
        <v>156105</v>
      </c>
      <c r="D48" s="198">
        <v>156105</v>
      </c>
      <c r="E48" s="196" t="s">
        <v>126</v>
      </c>
      <c r="F48" s="166">
        <f>31412+13000</f>
        <v>44412</v>
      </c>
      <c r="G48" s="199">
        <v>15561</v>
      </c>
      <c r="H48" s="200">
        <v>76719</v>
      </c>
    </row>
    <row r="49" spans="1:8" ht="15">
      <c r="A49" s="129" t="s">
        <v>127</v>
      </c>
      <c r="B49" s="130">
        <v>75000</v>
      </c>
      <c r="C49" s="131">
        <v>75000</v>
      </c>
      <c r="D49" s="202">
        <v>75000</v>
      </c>
      <c r="E49" s="124" t="s">
        <v>128</v>
      </c>
      <c r="F49" s="125">
        <v>14173</v>
      </c>
      <c r="G49" s="126">
        <v>2249</v>
      </c>
      <c r="H49" s="127">
        <v>2249</v>
      </c>
    </row>
    <row r="50" spans="1:8" ht="15">
      <c r="A50" s="129" t="s">
        <v>129</v>
      </c>
      <c r="B50" s="130">
        <v>81105</v>
      </c>
      <c r="C50" s="131">
        <v>81105</v>
      </c>
      <c r="D50" s="202">
        <v>81105</v>
      </c>
      <c r="E50" s="124" t="s">
        <v>130</v>
      </c>
      <c r="F50" s="125">
        <v>37822</v>
      </c>
      <c r="G50" s="126">
        <v>27581</v>
      </c>
      <c r="H50" s="127">
        <v>22798</v>
      </c>
    </row>
    <row r="51" spans="1:8" s="201" customFormat="1" ht="15">
      <c r="A51" s="203" t="s">
        <v>131</v>
      </c>
      <c r="B51" s="204">
        <v>12500</v>
      </c>
      <c r="C51" s="205">
        <v>12500</v>
      </c>
      <c r="D51" s="206">
        <v>12500</v>
      </c>
      <c r="E51" s="196" t="s">
        <v>132</v>
      </c>
      <c r="F51" s="166">
        <v>57068</v>
      </c>
      <c r="G51" s="199">
        <v>60806</v>
      </c>
      <c r="H51" s="200">
        <v>60806</v>
      </c>
    </row>
    <row r="52" spans="1:8" ht="15">
      <c r="A52" s="134"/>
      <c r="B52" s="135"/>
      <c r="C52" s="207"/>
      <c r="D52" s="208"/>
      <c r="E52" s="140" t="s">
        <v>51</v>
      </c>
      <c r="F52" s="141">
        <f>SUM(F53:F54)</f>
        <v>4284</v>
      </c>
      <c r="G52" s="126">
        <v>4284</v>
      </c>
      <c r="H52" s="127">
        <v>4284</v>
      </c>
    </row>
    <row r="53" spans="1:8" ht="15">
      <c r="A53" s="161" t="s">
        <v>92</v>
      </c>
      <c r="B53" s="162"/>
      <c r="C53" s="209">
        <v>327969</v>
      </c>
      <c r="D53" s="210">
        <v>327969</v>
      </c>
      <c r="E53" s="211" t="s">
        <v>133</v>
      </c>
      <c r="F53" s="212">
        <v>1123</v>
      </c>
      <c r="G53" s="126">
        <v>1123</v>
      </c>
      <c r="H53" s="127">
        <v>1123</v>
      </c>
    </row>
    <row r="54" spans="1:8" ht="15">
      <c r="A54" s="134"/>
      <c r="B54" s="135"/>
      <c r="C54" s="207"/>
      <c r="D54" s="208"/>
      <c r="E54" s="211" t="s">
        <v>134</v>
      </c>
      <c r="F54" s="212">
        <v>3161</v>
      </c>
      <c r="G54" s="126">
        <v>3161</v>
      </c>
      <c r="H54" s="127">
        <v>3161</v>
      </c>
    </row>
    <row r="55" spans="1:8" ht="15">
      <c r="A55" s="129"/>
      <c r="B55" s="125"/>
      <c r="C55" s="122"/>
      <c r="D55" s="189"/>
      <c r="E55" s="213" t="s">
        <v>135</v>
      </c>
      <c r="F55" s="125">
        <v>67006</v>
      </c>
      <c r="G55" s="126">
        <v>67006</v>
      </c>
      <c r="H55" s="127">
        <v>27090</v>
      </c>
    </row>
    <row r="56" spans="1:8" ht="15.75" thickBot="1">
      <c r="A56" s="214"/>
      <c r="B56" s="215"/>
      <c r="C56" s="216"/>
      <c r="D56" s="217"/>
      <c r="E56" s="191" t="s">
        <v>136</v>
      </c>
      <c r="F56" s="215"/>
      <c r="G56" s="126">
        <v>327969</v>
      </c>
      <c r="H56" s="147">
        <v>327969</v>
      </c>
    </row>
    <row r="57" spans="1:8" ht="15" thickBot="1">
      <c r="A57" s="218" t="s">
        <v>66</v>
      </c>
      <c r="B57" s="174">
        <f>SUM(B39:B45,B48,B51)</f>
        <v>3265974</v>
      </c>
      <c r="C57" s="219">
        <f>SUM(C39:C45,C48,C51,C53)</f>
        <v>861285</v>
      </c>
      <c r="D57" s="175">
        <f>SUM(D39:D45,D48,D51,D53)</f>
        <v>964385</v>
      </c>
      <c r="E57" s="218" t="s">
        <v>67</v>
      </c>
      <c r="F57" s="174">
        <f>F39+F40+F41+F43+F44+F45+F48+F50+F51+F52+F55+F49</f>
        <v>4486822</v>
      </c>
      <c r="G57" s="175">
        <f>SUM(G39:G45,G48:G52,G55:G56)</f>
        <v>1492302</v>
      </c>
      <c r="H57" s="176">
        <f>SUM(H39:H45,H48:H52,H55:H56)</f>
        <v>1508960</v>
      </c>
    </row>
    <row r="58" spans="1:8" ht="14.25">
      <c r="A58" s="220" t="s">
        <v>137</v>
      </c>
      <c r="B58" s="221"/>
      <c r="C58" s="222"/>
      <c r="D58" s="223"/>
      <c r="E58" s="224"/>
      <c r="F58" s="225"/>
      <c r="G58" s="126"/>
      <c r="H58" s="121"/>
    </row>
    <row r="59" spans="1:8" ht="14.25">
      <c r="A59" s="161" t="s">
        <v>105</v>
      </c>
      <c r="B59" s="221"/>
      <c r="C59" s="222"/>
      <c r="D59" s="223"/>
      <c r="E59" s="224"/>
      <c r="F59" s="225"/>
      <c r="G59" s="126"/>
      <c r="H59" s="127"/>
    </row>
    <row r="60" spans="1:8" ht="30">
      <c r="A60" s="167" t="s">
        <v>138</v>
      </c>
      <c r="B60" s="125">
        <f>180000+120000</f>
        <v>300000</v>
      </c>
      <c r="C60" s="122">
        <v>328132</v>
      </c>
      <c r="D60" s="189">
        <v>328132</v>
      </c>
      <c r="E60" s="226"/>
      <c r="F60" s="227"/>
      <c r="G60" s="126"/>
      <c r="H60" s="127"/>
    </row>
    <row r="61" spans="1:8" ht="30" thickBot="1">
      <c r="A61" s="167" t="s">
        <v>72</v>
      </c>
      <c r="B61" s="125">
        <v>1054863</v>
      </c>
      <c r="C61" s="228">
        <v>250000</v>
      </c>
      <c r="D61" s="229">
        <v>250000</v>
      </c>
      <c r="E61" s="230" t="s">
        <v>139</v>
      </c>
      <c r="F61" s="231">
        <v>134015</v>
      </c>
      <c r="G61" s="232">
        <v>134015</v>
      </c>
      <c r="H61" s="147">
        <v>134065</v>
      </c>
    </row>
    <row r="62" spans="1:8" ht="15" thickBot="1">
      <c r="A62" s="148" t="s">
        <v>108</v>
      </c>
      <c r="B62" s="149">
        <f>SUM(B57,B60:B61)</f>
        <v>4620837</v>
      </c>
      <c r="C62" s="150">
        <f>SUM(C57,C60:C61)</f>
        <v>1439417</v>
      </c>
      <c r="D62" s="233">
        <f>SUM(D57,D60:D61)</f>
        <v>1542517</v>
      </c>
      <c r="E62" s="148" t="s">
        <v>108</v>
      </c>
      <c r="F62" s="149">
        <f>SUM(F57,F61)</f>
        <v>4620837</v>
      </c>
      <c r="G62" s="233">
        <f>SUM(G57,G61)</f>
        <v>1626317</v>
      </c>
      <c r="H62" s="153">
        <f>SUM(H57,H61)</f>
        <v>1643025</v>
      </c>
    </row>
    <row r="63" spans="1:7" ht="14.25">
      <c r="A63" s="234"/>
      <c r="B63" s="234"/>
      <c r="C63" s="234"/>
      <c r="D63" s="234"/>
      <c r="E63" s="234"/>
      <c r="F63" s="234"/>
      <c r="G63" s="235"/>
    </row>
    <row r="64" spans="1:5" ht="12.75">
      <c r="A64" s="108"/>
      <c r="B64" s="236"/>
      <c r="C64" s="236"/>
      <c r="D64" s="236"/>
      <c r="E64" s="236"/>
    </row>
    <row r="65" spans="1:4" ht="12.75">
      <c r="A65" s="106"/>
      <c r="B65" s="237"/>
      <c r="C65" s="237"/>
      <c r="D65" s="237"/>
    </row>
    <row r="66" spans="1:8" ht="14.25">
      <c r="A66" s="238" t="s">
        <v>140</v>
      </c>
      <c r="B66" s="239">
        <f>SUM(B30,B62)</f>
        <v>8843543</v>
      </c>
      <c r="C66" s="239">
        <f>SUM(C30,C62)</f>
        <v>5710927</v>
      </c>
      <c r="D66" s="239">
        <f>SUM(D30,D62)</f>
        <v>5777858</v>
      </c>
      <c r="E66" s="238" t="s">
        <v>141</v>
      </c>
      <c r="F66" s="238">
        <f>SUM(F30,F62)</f>
        <v>8843543</v>
      </c>
      <c r="G66" s="238">
        <f>SUM(G30,G62)</f>
        <v>5710927</v>
      </c>
      <c r="H66" s="238">
        <f>SUM(H30,H62)</f>
        <v>5777858</v>
      </c>
    </row>
  </sheetData>
  <mergeCells count="6">
    <mergeCell ref="A5:D5"/>
    <mergeCell ref="E5:H5"/>
    <mergeCell ref="E37:H37"/>
    <mergeCell ref="A3:H3"/>
    <mergeCell ref="A35:H35"/>
    <mergeCell ref="A37:D37"/>
  </mergeCells>
  <printOptions horizontalCentered="1"/>
  <pageMargins left="0" right="0" top="0.9055118110236221" bottom="0.984251968503937" header="0.5118110236220472" footer="0.15748031496062992"/>
  <pageSetup horizontalDpi="600" verticalDpi="600" orientation="portrait" paperSize="9" scale="54" r:id="rId1"/>
  <headerFooter alignWithMargins="0">
    <oddHeader>&amp;L 2. melléklet a 10/2013.(III.28.) önkormányzati rendelethez
"2. melléklet a a 3/2012.(II.16.)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SheetLayoutView="100" workbookViewId="0" topLeftCell="A2">
      <selection activeCell="S58" sqref="S58"/>
    </sheetView>
  </sheetViews>
  <sheetFormatPr defaultColWidth="9.00390625" defaultRowHeight="12.75"/>
  <cols>
    <col min="1" max="1" width="45.875" style="0" customWidth="1"/>
    <col min="2" max="2" width="13.625" style="0" customWidth="1"/>
    <col min="3" max="4" width="14.00390625" style="0" customWidth="1"/>
    <col min="5" max="5" width="13.625" style="0" customWidth="1"/>
    <col min="6" max="7" width="13.375" style="0" customWidth="1"/>
    <col min="8" max="14" width="13.625" style="0" customWidth="1"/>
    <col min="15" max="16" width="13.75390625" style="0" customWidth="1"/>
    <col min="17" max="17" width="13.625" style="0" customWidth="1"/>
    <col min="18" max="18" width="13.375" style="0" customWidth="1"/>
    <col min="19" max="19" width="12.75390625" style="0" customWidth="1"/>
  </cols>
  <sheetData>
    <row r="1" spans="1:17" ht="12.75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9" s="242" customFormat="1" ht="14.25">
      <c r="A2" s="453" t="s">
        <v>142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17" ht="8.25" customHeight="1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1"/>
    </row>
    <row r="4" spans="1:19" ht="76.5" customHeight="1" thickBot="1">
      <c r="A4" s="244" t="s">
        <v>143</v>
      </c>
      <c r="B4" s="482" t="s">
        <v>144</v>
      </c>
      <c r="C4" s="477"/>
      <c r="D4" s="478"/>
      <c r="E4" s="454" t="s">
        <v>145</v>
      </c>
      <c r="F4" s="477"/>
      <c r="G4" s="478"/>
      <c r="H4" s="454" t="s">
        <v>146</v>
      </c>
      <c r="I4" s="477"/>
      <c r="J4" s="478"/>
      <c r="K4" s="454" t="s">
        <v>147</v>
      </c>
      <c r="L4" s="477"/>
      <c r="M4" s="478"/>
      <c r="N4" s="454" t="s">
        <v>148</v>
      </c>
      <c r="O4" s="477"/>
      <c r="P4" s="478"/>
      <c r="Q4" s="479" t="s">
        <v>149</v>
      </c>
      <c r="R4" s="480"/>
      <c r="S4" s="481"/>
    </row>
    <row r="5" spans="1:19" ht="12.75" customHeight="1">
      <c r="A5" s="245"/>
      <c r="B5" s="246" t="s">
        <v>3</v>
      </c>
      <c r="C5" s="247" t="s">
        <v>4</v>
      </c>
      <c r="D5" s="248" t="s">
        <v>79</v>
      </c>
      <c r="E5" s="249" t="s">
        <v>3</v>
      </c>
      <c r="F5" s="6" t="s">
        <v>4</v>
      </c>
      <c r="G5" s="248" t="s">
        <v>79</v>
      </c>
      <c r="H5" s="249" t="s">
        <v>3</v>
      </c>
      <c r="I5" s="250" t="s">
        <v>4</v>
      </c>
      <c r="J5" s="248" t="s">
        <v>79</v>
      </c>
      <c r="K5" s="251" t="s">
        <v>3</v>
      </c>
      <c r="L5" s="247" t="s">
        <v>4</v>
      </c>
      <c r="M5" s="248" t="s">
        <v>79</v>
      </c>
      <c r="N5" s="251" t="s">
        <v>3</v>
      </c>
      <c r="O5" s="247" t="s">
        <v>4</v>
      </c>
      <c r="P5" s="248" t="s">
        <v>79</v>
      </c>
      <c r="Q5" s="252" t="s">
        <v>5</v>
      </c>
      <c r="R5" s="253" t="s">
        <v>4</v>
      </c>
      <c r="S5" s="248" t="s">
        <v>79</v>
      </c>
    </row>
    <row r="6" spans="1:19" ht="12.75" customHeight="1">
      <c r="A6" s="254" t="s">
        <v>150</v>
      </c>
      <c r="B6" s="255">
        <f>SUM(B7,B8,B12)</f>
        <v>2170431</v>
      </c>
      <c r="C6" s="256">
        <f>SUM(C7,C8,C12)</f>
        <v>2250748</v>
      </c>
      <c r="D6" s="257">
        <f>SUM(D7,D8,D12)</f>
        <v>2315965</v>
      </c>
      <c r="E6" s="258">
        <f>SUM(E7,E8,E12)</f>
        <v>14500</v>
      </c>
      <c r="F6" s="256">
        <v>29656</v>
      </c>
      <c r="G6" s="257">
        <v>22154</v>
      </c>
      <c r="H6" s="258">
        <f>SUM(H7,H8,H12)</f>
        <v>3000</v>
      </c>
      <c r="I6" s="256">
        <f>SUM(I7,I8,I12)</f>
        <v>2027</v>
      </c>
      <c r="J6" s="257">
        <f>SUM(J8+J12)</f>
        <v>2027</v>
      </c>
      <c r="K6" s="258">
        <f aca="true" t="shared" si="0" ref="K6:P6">SUM(K7,K8,K12)</f>
        <v>148665</v>
      </c>
      <c r="L6" s="256">
        <f t="shared" si="0"/>
        <v>172741</v>
      </c>
      <c r="M6" s="257">
        <f t="shared" si="0"/>
        <v>173530</v>
      </c>
      <c r="N6" s="259">
        <f t="shared" si="0"/>
        <v>8950</v>
      </c>
      <c r="O6" s="256">
        <f t="shared" si="0"/>
        <v>5017</v>
      </c>
      <c r="P6" s="257">
        <f t="shared" si="0"/>
        <v>5017</v>
      </c>
      <c r="Q6" s="260">
        <f aca="true" t="shared" si="1" ref="Q6:Q43">SUM(B6,E6,H6,K6,N6)</f>
        <v>2345546</v>
      </c>
      <c r="R6" s="261">
        <f aca="true" t="shared" si="2" ref="R6:R43">SUM(C6,F6,I6,L6,O6)</f>
        <v>2460189</v>
      </c>
      <c r="S6" s="262">
        <f aca="true" t="shared" si="3" ref="S6:S43">SUM(D6,G6,J6,M6,P6)</f>
        <v>2518693</v>
      </c>
    </row>
    <row r="7" spans="1:19" s="266" customFormat="1" ht="12.75" customHeight="1">
      <c r="A7" s="263" t="s">
        <v>81</v>
      </c>
      <c r="B7" s="264"/>
      <c r="C7" s="261"/>
      <c r="D7" s="262"/>
      <c r="E7" s="265">
        <v>9000</v>
      </c>
      <c r="F7" s="261">
        <v>9000</v>
      </c>
      <c r="G7" s="262">
        <v>9000</v>
      </c>
      <c r="H7" s="265"/>
      <c r="I7" s="261"/>
      <c r="J7" s="262"/>
      <c r="K7" s="265"/>
      <c r="L7" s="261"/>
      <c r="M7" s="262"/>
      <c r="N7" s="265"/>
      <c r="O7" s="261"/>
      <c r="P7" s="262"/>
      <c r="Q7" s="260">
        <f t="shared" si="1"/>
        <v>9000</v>
      </c>
      <c r="R7" s="261">
        <f t="shared" si="2"/>
        <v>9000</v>
      </c>
      <c r="S7" s="262">
        <f t="shared" si="3"/>
        <v>9000</v>
      </c>
    </row>
    <row r="8" spans="1:19" s="266" customFormat="1" ht="12.75" customHeight="1">
      <c r="A8" s="263" t="s">
        <v>151</v>
      </c>
      <c r="B8" s="264">
        <f>SUM(B9:B11)</f>
        <v>121019</v>
      </c>
      <c r="C8" s="261">
        <f>SUM(C9:C11)</f>
        <v>116671</v>
      </c>
      <c r="D8" s="262">
        <f>SUM(D9:D11)</f>
        <v>166138</v>
      </c>
      <c r="E8" s="265">
        <f>SUM(E9:E11)</f>
        <v>5500</v>
      </c>
      <c r="F8" s="261">
        <v>20656</v>
      </c>
      <c r="G8" s="262">
        <v>13154</v>
      </c>
      <c r="H8" s="265"/>
      <c r="I8" s="261">
        <v>27</v>
      </c>
      <c r="J8" s="262">
        <v>27</v>
      </c>
      <c r="K8" s="265">
        <f aca="true" t="shared" si="4" ref="K8:P8">SUM(K9:K11)</f>
        <v>148665</v>
      </c>
      <c r="L8" s="261">
        <f t="shared" si="4"/>
        <v>172741</v>
      </c>
      <c r="M8" s="262">
        <f t="shared" si="4"/>
        <v>173530</v>
      </c>
      <c r="N8" s="265">
        <f t="shared" si="4"/>
        <v>8950</v>
      </c>
      <c r="O8" s="261">
        <f t="shared" si="4"/>
        <v>5017</v>
      </c>
      <c r="P8" s="262">
        <f t="shared" si="4"/>
        <v>5017</v>
      </c>
      <c r="Q8" s="260">
        <f t="shared" si="1"/>
        <v>284134</v>
      </c>
      <c r="R8" s="261">
        <f t="shared" si="2"/>
        <v>315112</v>
      </c>
      <c r="S8" s="262">
        <f t="shared" si="3"/>
        <v>357866</v>
      </c>
    </row>
    <row r="9" spans="1:19" s="273" customFormat="1" ht="27.75" customHeight="1">
      <c r="A9" s="267" t="s">
        <v>152</v>
      </c>
      <c r="B9" s="268">
        <v>49765</v>
      </c>
      <c r="C9" s="269">
        <v>57768</v>
      </c>
      <c r="D9" s="270">
        <v>63999</v>
      </c>
      <c r="E9" s="271">
        <v>4481</v>
      </c>
      <c r="F9" s="269">
        <v>8981</v>
      </c>
      <c r="G9" s="270">
        <v>389</v>
      </c>
      <c r="H9" s="271"/>
      <c r="I9" s="269">
        <v>27</v>
      </c>
      <c r="J9" s="270">
        <v>27</v>
      </c>
      <c r="K9" s="271">
        <v>111711</v>
      </c>
      <c r="L9" s="269">
        <v>131422</v>
      </c>
      <c r="M9" s="270">
        <v>132211</v>
      </c>
      <c r="N9" s="271">
        <v>8250</v>
      </c>
      <c r="O9" s="269">
        <v>3805</v>
      </c>
      <c r="P9" s="270">
        <v>3805</v>
      </c>
      <c r="Q9" s="272">
        <f t="shared" si="1"/>
        <v>174207</v>
      </c>
      <c r="R9" s="261">
        <f t="shared" si="2"/>
        <v>202003</v>
      </c>
      <c r="S9" s="262">
        <f t="shared" si="3"/>
        <v>200431</v>
      </c>
    </row>
    <row r="10" spans="1:19" s="273" customFormat="1" ht="12.75" customHeight="1">
      <c r="A10" s="53" t="s">
        <v>153</v>
      </c>
      <c r="B10" s="268">
        <v>66254</v>
      </c>
      <c r="C10" s="269">
        <v>52751</v>
      </c>
      <c r="D10" s="270">
        <v>95987</v>
      </c>
      <c r="E10" s="271">
        <v>1019</v>
      </c>
      <c r="F10" s="269">
        <v>11675</v>
      </c>
      <c r="G10" s="270">
        <v>12765</v>
      </c>
      <c r="H10" s="271"/>
      <c r="I10" s="269"/>
      <c r="J10" s="270"/>
      <c r="K10" s="271">
        <v>36954</v>
      </c>
      <c r="L10" s="269">
        <v>41319</v>
      </c>
      <c r="M10" s="270">
        <v>41319</v>
      </c>
      <c r="N10" s="271">
        <v>200</v>
      </c>
      <c r="O10" s="269">
        <v>7</v>
      </c>
      <c r="P10" s="270">
        <v>7</v>
      </c>
      <c r="Q10" s="272">
        <f t="shared" si="1"/>
        <v>104427</v>
      </c>
      <c r="R10" s="261">
        <f t="shared" si="2"/>
        <v>105752</v>
      </c>
      <c r="S10" s="262">
        <f t="shared" si="3"/>
        <v>150078</v>
      </c>
    </row>
    <row r="11" spans="1:19" s="273" customFormat="1" ht="12.75" customHeight="1">
      <c r="A11" s="53" t="s">
        <v>154</v>
      </c>
      <c r="B11" s="268">
        <v>5000</v>
      </c>
      <c r="C11" s="269">
        <v>6152</v>
      </c>
      <c r="D11" s="270">
        <v>6152</v>
      </c>
      <c r="E11" s="271"/>
      <c r="F11" s="269"/>
      <c r="G11" s="270"/>
      <c r="H11" s="271"/>
      <c r="I11" s="269"/>
      <c r="J11" s="270"/>
      <c r="K11" s="271"/>
      <c r="L11" s="269"/>
      <c r="M11" s="270"/>
      <c r="N11" s="271">
        <v>500</v>
      </c>
      <c r="O11" s="269">
        <v>1205</v>
      </c>
      <c r="P11" s="270">
        <v>1205</v>
      </c>
      <c r="Q11" s="272">
        <f t="shared" si="1"/>
        <v>5500</v>
      </c>
      <c r="R11" s="261">
        <f t="shared" si="2"/>
        <v>7357</v>
      </c>
      <c r="S11" s="262">
        <f t="shared" si="3"/>
        <v>7357</v>
      </c>
    </row>
    <row r="12" spans="1:19" s="266" customFormat="1" ht="12.75" customHeight="1">
      <c r="A12" s="263" t="s">
        <v>85</v>
      </c>
      <c r="B12" s="264">
        <f>SUM(B13,B20,B24,B25,B26,B27)</f>
        <v>2049412</v>
      </c>
      <c r="C12" s="261">
        <f>SUM(C13,C20,C24,C25,C26,C27)</f>
        <v>2134077</v>
      </c>
      <c r="D12" s="262">
        <f>SUM(D13,D20,D24,D25,D26,D27)</f>
        <v>2149827</v>
      </c>
      <c r="E12" s="265"/>
      <c r="F12" s="261"/>
      <c r="G12" s="262"/>
      <c r="H12" s="265">
        <f>SUM(H13,H20,H24,H25,H26,H27)</f>
        <v>3000</v>
      </c>
      <c r="I12" s="261">
        <f>SUM(I13,I20,I24,I25,I26,I27)</f>
        <v>2000</v>
      </c>
      <c r="J12" s="262">
        <f>SUM(J13,J20,J24,J25,J26,J27)</f>
        <v>2000</v>
      </c>
      <c r="K12" s="265"/>
      <c r="L12" s="261"/>
      <c r="M12" s="262"/>
      <c r="N12" s="265"/>
      <c r="O12" s="261"/>
      <c r="P12" s="262"/>
      <c r="Q12" s="260">
        <f t="shared" si="1"/>
        <v>2052412</v>
      </c>
      <c r="R12" s="261">
        <f t="shared" si="2"/>
        <v>2136077</v>
      </c>
      <c r="S12" s="262">
        <f t="shared" si="3"/>
        <v>2151827</v>
      </c>
    </row>
    <row r="13" spans="1:19" s="273" customFormat="1" ht="12.75" customHeight="1">
      <c r="A13" s="53" t="s">
        <v>9</v>
      </c>
      <c r="B13" s="268">
        <f>SUM(B14:B19)</f>
        <v>1317500</v>
      </c>
      <c r="C13" s="269">
        <v>1407500</v>
      </c>
      <c r="D13" s="270">
        <v>1407500</v>
      </c>
      <c r="E13" s="271"/>
      <c r="F13" s="269"/>
      <c r="G13" s="270"/>
      <c r="H13" s="271"/>
      <c r="I13" s="269"/>
      <c r="J13" s="270"/>
      <c r="K13" s="271"/>
      <c r="L13" s="269"/>
      <c r="M13" s="270"/>
      <c r="N13" s="271"/>
      <c r="O13" s="269"/>
      <c r="P13" s="270"/>
      <c r="Q13" s="272">
        <f t="shared" si="1"/>
        <v>1317500</v>
      </c>
      <c r="R13" s="261">
        <f t="shared" si="2"/>
        <v>1407500</v>
      </c>
      <c r="S13" s="262">
        <f t="shared" si="3"/>
        <v>1407500</v>
      </c>
    </row>
    <row r="14" spans="1:19" s="279" customFormat="1" ht="12.75" customHeight="1">
      <c r="A14" s="274" t="s">
        <v>155</v>
      </c>
      <c r="B14" s="275">
        <v>280000</v>
      </c>
      <c r="C14" s="276">
        <v>280000</v>
      </c>
      <c r="D14" s="277">
        <v>280000</v>
      </c>
      <c r="E14" s="278"/>
      <c r="F14" s="276"/>
      <c r="G14" s="277"/>
      <c r="H14" s="278"/>
      <c r="I14" s="276"/>
      <c r="J14" s="277"/>
      <c r="K14" s="278"/>
      <c r="L14" s="276"/>
      <c r="M14" s="277"/>
      <c r="N14" s="278"/>
      <c r="O14" s="276"/>
      <c r="P14" s="277"/>
      <c r="Q14" s="272">
        <f t="shared" si="1"/>
        <v>280000</v>
      </c>
      <c r="R14" s="261">
        <f t="shared" si="2"/>
        <v>280000</v>
      </c>
      <c r="S14" s="262">
        <f t="shared" si="3"/>
        <v>280000</v>
      </c>
    </row>
    <row r="15" spans="1:19" s="279" customFormat="1" ht="12.75" customHeight="1">
      <c r="A15" s="274" t="s">
        <v>156</v>
      </c>
      <c r="B15" s="275">
        <v>70000</v>
      </c>
      <c r="C15" s="276">
        <v>110000</v>
      </c>
      <c r="D15" s="277">
        <v>110000</v>
      </c>
      <c r="E15" s="278"/>
      <c r="F15" s="276"/>
      <c r="G15" s="277"/>
      <c r="H15" s="278"/>
      <c r="I15" s="276"/>
      <c r="J15" s="277"/>
      <c r="K15" s="278"/>
      <c r="L15" s="276"/>
      <c r="M15" s="277"/>
      <c r="N15" s="278"/>
      <c r="O15" s="276"/>
      <c r="P15" s="277"/>
      <c r="Q15" s="272">
        <f t="shared" si="1"/>
        <v>70000</v>
      </c>
      <c r="R15" s="261">
        <f t="shared" si="2"/>
        <v>110000</v>
      </c>
      <c r="S15" s="262">
        <f t="shared" si="3"/>
        <v>110000</v>
      </c>
    </row>
    <row r="16" spans="1:19" s="279" customFormat="1" ht="12.75" customHeight="1">
      <c r="A16" s="274" t="s">
        <v>157</v>
      </c>
      <c r="B16" s="275">
        <v>20000</v>
      </c>
      <c r="C16" s="276">
        <v>20000</v>
      </c>
      <c r="D16" s="277">
        <v>20000</v>
      </c>
      <c r="E16" s="278"/>
      <c r="F16" s="276"/>
      <c r="G16" s="277"/>
      <c r="H16" s="278"/>
      <c r="I16" s="276"/>
      <c r="J16" s="277"/>
      <c r="K16" s="278"/>
      <c r="L16" s="276"/>
      <c r="M16" s="277"/>
      <c r="N16" s="278"/>
      <c r="O16" s="276"/>
      <c r="P16" s="277"/>
      <c r="Q16" s="272">
        <f t="shared" si="1"/>
        <v>20000</v>
      </c>
      <c r="R16" s="261">
        <f t="shared" si="2"/>
        <v>20000</v>
      </c>
      <c r="S16" s="262">
        <f t="shared" si="3"/>
        <v>20000</v>
      </c>
    </row>
    <row r="17" spans="1:19" s="279" customFormat="1" ht="12.75" customHeight="1">
      <c r="A17" s="274" t="s">
        <v>158</v>
      </c>
      <c r="B17" s="275">
        <v>930000</v>
      </c>
      <c r="C17" s="276">
        <v>980000</v>
      </c>
      <c r="D17" s="277">
        <v>980000</v>
      </c>
      <c r="E17" s="278"/>
      <c r="F17" s="276"/>
      <c r="G17" s="277"/>
      <c r="H17" s="278"/>
      <c r="I17" s="276"/>
      <c r="J17" s="277"/>
      <c r="K17" s="278"/>
      <c r="L17" s="276"/>
      <c r="M17" s="277"/>
      <c r="N17" s="278"/>
      <c r="O17" s="276"/>
      <c r="P17" s="277"/>
      <c r="Q17" s="272">
        <f t="shared" si="1"/>
        <v>930000</v>
      </c>
      <c r="R17" s="261">
        <f t="shared" si="2"/>
        <v>980000</v>
      </c>
      <c r="S17" s="262">
        <f t="shared" si="3"/>
        <v>980000</v>
      </c>
    </row>
    <row r="18" spans="1:19" s="279" customFormat="1" ht="13.5">
      <c r="A18" s="274" t="s">
        <v>159</v>
      </c>
      <c r="B18" s="82">
        <v>14000</v>
      </c>
      <c r="C18" s="83">
        <v>14000</v>
      </c>
      <c r="D18" s="84">
        <v>14000</v>
      </c>
      <c r="E18" s="280"/>
      <c r="F18" s="83"/>
      <c r="G18" s="84"/>
      <c r="H18" s="280"/>
      <c r="I18" s="83"/>
      <c r="J18" s="84"/>
      <c r="K18" s="280"/>
      <c r="L18" s="83"/>
      <c r="M18" s="84"/>
      <c r="N18" s="280"/>
      <c r="O18" s="83"/>
      <c r="P18" s="84"/>
      <c r="Q18" s="272">
        <f t="shared" si="1"/>
        <v>14000</v>
      </c>
      <c r="R18" s="261">
        <f t="shared" si="2"/>
        <v>14000</v>
      </c>
      <c r="S18" s="262">
        <f t="shared" si="3"/>
        <v>14000</v>
      </c>
    </row>
    <row r="19" spans="1:19" s="279" customFormat="1" ht="19.5" customHeight="1">
      <c r="A19" s="281" t="s">
        <v>160</v>
      </c>
      <c r="B19" s="275">
        <v>3500</v>
      </c>
      <c r="C19" s="276">
        <v>3500</v>
      </c>
      <c r="D19" s="277">
        <v>3500</v>
      </c>
      <c r="E19" s="278"/>
      <c r="F19" s="276"/>
      <c r="G19" s="277"/>
      <c r="H19" s="278"/>
      <c r="I19" s="276"/>
      <c r="J19" s="277"/>
      <c r="K19" s="278"/>
      <c r="L19" s="276"/>
      <c r="M19" s="277"/>
      <c r="N19" s="278"/>
      <c r="O19" s="276"/>
      <c r="P19" s="277"/>
      <c r="Q19" s="272">
        <f t="shared" si="1"/>
        <v>3500</v>
      </c>
      <c r="R19" s="261">
        <f t="shared" si="2"/>
        <v>3500</v>
      </c>
      <c r="S19" s="262">
        <f t="shared" si="3"/>
        <v>3500</v>
      </c>
    </row>
    <row r="20" spans="1:19" s="273" customFormat="1" ht="13.5">
      <c r="A20" s="53" t="s">
        <v>161</v>
      </c>
      <c r="B20" s="42">
        <f>SUM(B21:B23)</f>
        <v>651645</v>
      </c>
      <c r="C20" s="39">
        <v>651645</v>
      </c>
      <c r="D20" s="31">
        <v>651645</v>
      </c>
      <c r="E20" s="282"/>
      <c r="F20" s="39"/>
      <c r="G20" s="31"/>
      <c r="H20" s="282"/>
      <c r="I20" s="39"/>
      <c r="J20" s="31"/>
      <c r="K20" s="282"/>
      <c r="L20" s="39"/>
      <c r="M20" s="31"/>
      <c r="N20" s="282"/>
      <c r="O20" s="39"/>
      <c r="P20" s="31"/>
      <c r="Q20" s="272">
        <f t="shared" si="1"/>
        <v>651645</v>
      </c>
      <c r="R20" s="261">
        <f t="shared" si="2"/>
        <v>651645</v>
      </c>
      <c r="S20" s="262">
        <f t="shared" si="3"/>
        <v>651645</v>
      </c>
    </row>
    <row r="21" spans="1:19" s="279" customFormat="1" ht="13.5">
      <c r="A21" s="274" t="s">
        <v>162</v>
      </c>
      <c r="B21" s="82">
        <v>376345</v>
      </c>
      <c r="C21" s="83">
        <v>376345</v>
      </c>
      <c r="D21" s="84">
        <v>376345</v>
      </c>
      <c r="E21" s="280"/>
      <c r="F21" s="83"/>
      <c r="G21" s="84"/>
      <c r="H21" s="280"/>
      <c r="I21" s="83"/>
      <c r="J21" s="84"/>
      <c r="K21" s="280"/>
      <c r="L21" s="83"/>
      <c r="M21" s="84"/>
      <c r="N21" s="280"/>
      <c r="O21" s="83"/>
      <c r="P21" s="84"/>
      <c r="Q21" s="272">
        <f t="shared" si="1"/>
        <v>376345</v>
      </c>
      <c r="R21" s="261">
        <f t="shared" si="2"/>
        <v>376345</v>
      </c>
      <c r="S21" s="262">
        <f t="shared" si="3"/>
        <v>376345</v>
      </c>
    </row>
    <row r="22" spans="1:19" s="279" customFormat="1" ht="13.5">
      <c r="A22" s="274" t="s">
        <v>163</v>
      </c>
      <c r="B22" s="82">
        <v>275000</v>
      </c>
      <c r="C22" s="83">
        <v>275000</v>
      </c>
      <c r="D22" s="84">
        <v>275000</v>
      </c>
      <c r="E22" s="280"/>
      <c r="F22" s="83"/>
      <c r="G22" s="84"/>
      <c r="H22" s="280"/>
      <c r="I22" s="83"/>
      <c r="J22" s="84"/>
      <c r="K22" s="280"/>
      <c r="L22" s="83"/>
      <c r="M22" s="84"/>
      <c r="N22" s="280"/>
      <c r="O22" s="83"/>
      <c r="P22" s="84"/>
      <c r="Q22" s="272">
        <f t="shared" si="1"/>
        <v>275000</v>
      </c>
      <c r="R22" s="261">
        <f t="shared" si="2"/>
        <v>275000</v>
      </c>
      <c r="S22" s="262">
        <f t="shared" si="3"/>
        <v>275000</v>
      </c>
    </row>
    <row r="23" spans="1:19" s="279" customFormat="1" ht="13.5">
      <c r="A23" s="274" t="s">
        <v>164</v>
      </c>
      <c r="B23" s="82">
        <v>300</v>
      </c>
      <c r="C23" s="83">
        <v>300</v>
      </c>
      <c r="D23" s="84">
        <v>300</v>
      </c>
      <c r="E23" s="280"/>
      <c r="F23" s="83"/>
      <c r="G23" s="84"/>
      <c r="H23" s="280"/>
      <c r="I23" s="83"/>
      <c r="J23" s="84"/>
      <c r="K23" s="280"/>
      <c r="L23" s="83"/>
      <c r="M23" s="84"/>
      <c r="N23" s="280"/>
      <c r="O23" s="83"/>
      <c r="P23" s="84"/>
      <c r="Q23" s="272">
        <f t="shared" si="1"/>
        <v>300</v>
      </c>
      <c r="R23" s="261">
        <f t="shared" si="2"/>
        <v>300</v>
      </c>
      <c r="S23" s="262">
        <f t="shared" si="3"/>
        <v>300</v>
      </c>
    </row>
    <row r="24" spans="1:19" s="273" customFormat="1" ht="13.5">
      <c r="A24" s="53" t="s">
        <v>165</v>
      </c>
      <c r="B24" s="42"/>
      <c r="C24" s="39"/>
      <c r="D24" s="31"/>
      <c r="E24" s="282"/>
      <c r="F24" s="39"/>
      <c r="G24" s="31"/>
      <c r="H24" s="282">
        <v>3000</v>
      </c>
      <c r="I24" s="39">
        <v>2000</v>
      </c>
      <c r="J24" s="31">
        <v>2000</v>
      </c>
      <c r="K24" s="282"/>
      <c r="L24" s="39"/>
      <c r="M24" s="31"/>
      <c r="N24" s="282"/>
      <c r="O24" s="39"/>
      <c r="P24" s="31"/>
      <c r="Q24" s="272">
        <f t="shared" si="1"/>
        <v>3000</v>
      </c>
      <c r="R24" s="261">
        <f t="shared" si="2"/>
        <v>2000</v>
      </c>
      <c r="S24" s="262">
        <f t="shared" si="3"/>
        <v>2000</v>
      </c>
    </row>
    <row r="25" spans="1:19" s="273" customFormat="1" ht="13.5">
      <c r="A25" s="53" t="s">
        <v>14</v>
      </c>
      <c r="B25" s="42">
        <v>3000</v>
      </c>
      <c r="C25" s="39">
        <v>3000</v>
      </c>
      <c r="D25" s="31">
        <v>3000</v>
      </c>
      <c r="E25" s="282"/>
      <c r="F25" s="39"/>
      <c r="G25" s="31"/>
      <c r="H25" s="282"/>
      <c r="I25" s="39"/>
      <c r="J25" s="31"/>
      <c r="K25" s="282"/>
      <c r="L25" s="39"/>
      <c r="M25" s="31"/>
      <c r="N25" s="282"/>
      <c r="O25" s="39"/>
      <c r="P25" s="31"/>
      <c r="Q25" s="283">
        <f t="shared" si="1"/>
        <v>3000</v>
      </c>
      <c r="R25" s="261">
        <f t="shared" si="2"/>
        <v>3000</v>
      </c>
      <c r="S25" s="262">
        <f t="shared" si="3"/>
        <v>3000</v>
      </c>
    </row>
    <row r="26" spans="1:19" s="273" customFormat="1" ht="13.5">
      <c r="A26" s="53" t="s">
        <v>166</v>
      </c>
      <c r="B26" s="42">
        <v>38027</v>
      </c>
      <c r="C26" s="39">
        <v>32692</v>
      </c>
      <c r="D26" s="31">
        <v>32692</v>
      </c>
      <c r="E26" s="282"/>
      <c r="F26" s="39"/>
      <c r="G26" s="31"/>
      <c r="H26" s="282"/>
      <c r="I26" s="39"/>
      <c r="J26" s="31"/>
      <c r="K26" s="282"/>
      <c r="L26" s="39"/>
      <c r="M26" s="31"/>
      <c r="N26" s="282"/>
      <c r="O26" s="39"/>
      <c r="P26" s="31"/>
      <c r="Q26" s="283">
        <f t="shared" si="1"/>
        <v>38027</v>
      </c>
      <c r="R26" s="261">
        <f t="shared" si="2"/>
        <v>32692</v>
      </c>
      <c r="S26" s="262">
        <f t="shared" si="3"/>
        <v>32692</v>
      </c>
    </row>
    <row r="27" spans="1:19" s="273" customFormat="1" ht="13.5">
      <c r="A27" s="53" t="s">
        <v>18</v>
      </c>
      <c r="B27" s="42">
        <v>39240</v>
      </c>
      <c r="C27" s="39">
        <v>39240</v>
      </c>
      <c r="D27" s="31">
        <v>54990</v>
      </c>
      <c r="E27" s="282"/>
      <c r="F27" s="39"/>
      <c r="G27" s="31"/>
      <c r="H27" s="282"/>
      <c r="I27" s="39"/>
      <c r="J27" s="31"/>
      <c r="K27" s="282"/>
      <c r="L27" s="39"/>
      <c r="M27" s="31"/>
      <c r="N27" s="282"/>
      <c r="O27" s="39"/>
      <c r="P27" s="31"/>
      <c r="Q27" s="283">
        <f t="shared" si="1"/>
        <v>39240</v>
      </c>
      <c r="R27" s="261">
        <f t="shared" si="2"/>
        <v>39240</v>
      </c>
      <c r="S27" s="262">
        <f t="shared" si="3"/>
        <v>54990</v>
      </c>
    </row>
    <row r="28" spans="1:19" s="285" customFormat="1" ht="13.5">
      <c r="A28" s="46" t="s">
        <v>167</v>
      </c>
      <c r="B28" s="80">
        <f>SUM(B29:B32)</f>
        <v>975132</v>
      </c>
      <c r="C28" s="30">
        <f>SUM(C29:C32)</f>
        <v>1050294</v>
      </c>
      <c r="D28" s="45">
        <f>SUM(D29:D32)</f>
        <v>1030375</v>
      </c>
      <c r="E28" s="284"/>
      <c r="F28" s="30"/>
      <c r="G28" s="45"/>
      <c r="H28" s="284"/>
      <c r="I28" s="30"/>
      <c r="J28" s="45"/>
      <c r="K28" s="284"/>
      <c r="L28" s="30"/>
      <c r="M28" s="45"/>
      <c r="N28" s="284"/>
      <c r="O28" s="30"/>
      <c r="P28" s="45"/>
      <c r="Q28" s="260">
        <f t="shared" si="1"/>
        <v>975132</v>
      </c>
      <c r="R28" s="261">
        <f t="shared" si="2"/>
        <v>1050294</v>
      </c>
      <c r="S28" s="262">
        <f t="shared" si="3"/>
        <v>1030375</v>
      </c>
    </row>
    <row r="29" spans="1:19" s="273" customFormat="1" ht="13.5">
      <c r="A29" s="53" t="s">
        <v>168</v>
      </c>
      <c r="B29" s="42">
        <v>861384</v>
      </c>
      <c r="C29" s="39">
        <v>868195</v>
      </c>
      <c r="D29" s="31">
        <v>870089</v>
      </c>
      <c r="E29" s="282"/>
      <c r="F29" s="39"/>
      <c r="G29" s="31"/>
      <c r="H29" s="282"/>
      <c r="I29" s="39"/>
      <c r="J29" s="31"/>
      <c r="K29" s="282"/>
      <c r="L29" s="39"/>
      <c r="M29" s="31"/>
      <c r="N29" s="282"/>
      <c r="O29" s="39"/>
      <c r="P29" s="31"/>
      <c r="Q29" s="272">
        <f t="shared" si="1"/>
        <v>861384</v>
      </c>
      <c r="R29" s="261">
        <f t="shared" si="2"/>
        <v>868195</v>
      </c>
      <c r="S29" s="262">
        <f t="shared" si="3"/>
        <v>870089</v>
      </c>
    </row>
    <row r="30" spans="1:19" s="279" customFormat="1" ht="13.5">
      <c r="A30" s="286" t="s">
        <v>169</v>
      </c>
      <c r="B30" s="48">
        <v>113710</v>
      </c>
      <c r="C30" s="28">
        <v>113710</v>
      </c>
      <c r="D30" s="49">
        <v>85936</v>
      </c>
      <c r="E30" s="287"/>
      <c r="F30" s="28"/>
      <c r="G30" s="49"/>
      <c r="H30" s="287"/>
      <c r="I30" s="28"/>
      <c r="J30" s="49"/>
      <c r="K30" s="287"/>
      <c r="L30" s="28"/>
      <c r="M30" s="49"/>
      <c r="N30" s="287"/>
      <c r="O30" s="28"/>
      <c r="P30" s="49"/>
      <c r="Q30" s="272">
        <f t="shared" si="1"/>
        <v>113710</v>
      </c>
      <c r="R30" s="261">
        <f t="shared" si="2"/>
        <v>113710</v>
      </c>
      <c r="S30" s="262">
        <f t="shared" si="3"/>
        <v>85936</v>
      </c>
    </row>
    <row r="31" spans="1:19" s="279" customFormat="1" ht="25.5">
      <c r="A31" s="286" t="s">
        <v>170</v>
      </c>
      <c r="B31" s="48">
        <v>38</v>
      </c>
      <c r="C31" s="28">
        <v>310</v>
      </c>
      <c r="D31" s="49">
        <v>310</v>
      </c>
      <c r="E31" s="287"/>
      <c r="F31" s="28"/>
      <c r="G31" s="49"/>
      <c r="H31" s="287"/>
      <c r="I31" s="28"/>
      <c r="J31" s="49"/>
      <c r="K31" s="287"/>
      <c r="L31" s="28"/>
      <c r="M31" s="49"/>
      <c r="N31" s="287"/>
      <c r="O31" s="28"/>
      <c r="P31" s="49"/>
      <c r="Q31" s="272">
        <f t="shared" si="1"/>
        <v>38</v>
      </c>
      <c r="R31" s="261">
        <f t="shared" si="2"/>
        <v>310</v>
      </c>
      <c r="S31" s="262">
        <f t="shared" si="3"/>
        <v>310</v>
      </c>
    </row>
    <row r="32" spans="1:19" s="273" customFormat="1" ht="13.5">
      <c r="A32" s="53" t="s">
        <v>27</v>
      </c>
      <c r="B32" s="48"/>
      <c r="C32" s="28">
        <v>68079</v>
      </c>
      <c r="D32" s="49">
        <v>74040</v>
      </c>
      <c r="E32" s="287"/>
      <c r="F32" s="28"/>
      <c r="G32" s="49"/>
      <c r="H32" s="287"/>
      <c r="I32" s="28"/>
      <c r="J32" s="49"/>
      <c r="K32" s="287"/>
      <c r="L32" s="28"/>
      <c r="M32" s="49"/>
      <c r="N32" s="287"/>
      <c r="O32" s="28"/>
      <c r="P32" s="49"/>
      <c r="Q32" s="272">
        <f t="shared" si="1"/>
        <v>0</v>
      </c>
      <c r="R32" s="261">
        <f t="shared" si="2"/>
        <v>68079</v>
      </c>
      <c r="S32" s="262">
        <f t="shared" si="3"/>
        <v>74040</v>
      </c>
    </row>
    <row r="33" spans="1:19" s="285" customFormat="1" ht="13.5">
      <c r="A33" s="46" t="s">
        <v>89</v>
      </c>
      <c r="B33" s="80">
        <f>SUM(B34:B36)</f>
        <v>117243</v>
      </c>
      <c r="C33" s="30">
        <f>SUM(C34:C36)</f>
        <v>125809</v>
      </c>
      <c r="D33" s="45">
        <f>SUM(D34:D36)</f>
        <v>139818</v>
      </c>
      <c r="E33" s="284">
        <f>SUM(E34:E36)</f>
        <v>12740</v>
      </c>
      <c r="F33" s="30">
        <v>12740</v>
      </c>
      <c r="G33" s="45">
        <v>12740</v>
      </c>
      <c r="H33" s="284"/>
      <c r="I33" s="30"/>
      <c r="J33" s="45"/>
      <c r="K33" s="284">
        <f aca="true" t="shared" si="5" ref="K33:P33">SUM(K34:K36)</f>
        <v>50135</v>
      </c>
      <c r="L33" s="30">
        <f t="shared" si="5"/>
        <v>82023</v>
      </c>
      <c r="M33" s="45">
        <f t="shared" si="5"/>
        <v>73182</v>
      </c>
      <c r="N33" s="284">
        <f t="shared" si="5"/>
        <v>752500</v>
      </c>
      <c r="O33" s="30">
        <f t="shared" si="5"/>
        <v>262501</v>
      </c>
      <c r="P33" s="45">
        <f t="shared" si="5"/>
        <v>262501</v>
      </c>
      <c r="Q33" s="260">
        <f t="shared" si="1"/>
        <v>932618</v>
      </c>
      <c r="R33" s="261">
        <f t="shared" si="2"/>
        <v>483073</v>
      </c>
      <c r="S33" s="262">
        <f t="shared" si="3"/>
        <v>488241</v>
      </c>
    </row>
    <row r="34" spans="1:19" s="273" customFormat="1" ht="13.5">
      <c r="A34" s="53" t="s">
        <v>30</v>
      </c>
      <c r="B34" s="42">
        <f>120683-12740</f>
        <v>107943</v>
      </c>
      <c r="C34" s="39">
        <v>112862</v>
      </c>
      <c r="D34" s="31">
        <v>126871</v>
      </c>
      <c r="E34" s="282">
        <v>12740</v>
      </c>
      <c r="F34" s="39">
        <v>12740</v>
      </c>
      <c r="G34" s="31">
        <v>12740</v>
      </c>
      <c r="H34" s="282"/>
      <c r="I34" s="39"/>
      <c r="J34" s="31"/>
      <c r="K34" s="282">
        <v>46595</v>
      </c>
      <c r="L34" s="39">
        <v>67977</v>
      </c>
      <c r="M34" s="31">
        <v>59009</v>
      </c>
      <c r="N34" s="282">
        <v>8500</v>
      </c>
      <c r="O34" s="39">
        <v>4329</v>
      </c>
      <c r="P34" s="31">
        <v>4329</v>
      </c>
      <c r="Q34" s="283">
        <f t="shared" si="1"/>
        <v>175778</v>
      </c>
      <c r="R34" s="261">
        <f t="shared" si="2"/>
        <v>197908</v>
      </c>
      <c r="S34" s="262">
        <f t="shared" si="3"/>
        <v>202949</v>
      </c>
    </row>
    <row r="35" spans="1:19" s="273" customFormat="1" ht="13.5">
      <c r="A35" s="53" t="s">
        <v>32</v>
      </c>
      <c r="B35" s="42"/>
      <c r="C35" s="39">
        <v>3286</v>
      </c>
      <c r="D35" s="31">
        <v>3286</v>
      </c>
      <c r="E35" s="282"/>
      <c r="F35" s="39"/>
      <c r="G35" s="31"/>
      <c r="H35" s="282"/>
      <c r="I35" s="39"/>
      <c r="J35" s="31"/>
      <c r="K35" s="282"/>
      <c r="L35" s="39"/>
      <c r="M35" s="31"/>
      <c r="N35" s="282">
        <v>744000</v>
      </c>
      <c r="O35" s="39">
        <v>258172</v>
      </c>
      <c r="P35" s="31">
        <v>258172</v>
      </c>
      <c r="Q35" s="283">
        <f t="shared" si="1"/>
        <v>744000</v>
      </c>
      <c r="R35" s="261">
        <f t="shared" si="2"/>
        <v>261458</v>
      </c>
      <c r="S35" s="262">
        <f t="shared" si="3"/>
        <v>261458</v>
      </c>
    </row>
    <row r="36" spans="1:19" s="273" customFormat="1" ht="13.5">
      <c r="A36" s="53" t="s">
        <v>33</v>
      </c>
      <c r="B36" s="42">
        <v>9300</v>
      </c>
      <c r="C36" s="39">
        <v>9661</v>
      </c>
      <c r="D36" s="31">
        <v>9661</v>
      </c>
      <c r="E36" s="282"/>
      <c r="F36" s="39"/>
      <c r="G36" s="31"/>
      <c r="H36" s="282"/>
      <c r="I36" s="39"/>
      <c r="J36" s="31"/>
      <c r="K36" s="282">
        <v>3540</v>
      </c>
      <c r="L36" s="39">
        <v>14046</v>
      </c>
      <c r="M36" s="31">
        <v>14173</v>
      </c>
      <c r="N36" s="282"/>
      <c r="O36" s="39"/>
      <c r="P36" s="31"/>
      <c r="Q36" s="283">
        <f t="shared" si="1"/>
        <v>12840</v>
      </c>
      <c r="R36" s="261">
        <f t="shared" si="2"/>
        <v>23707</v>
      </c>
      <c r="S36" s="262">
        <f t="shared" si="3"/>
        <v>23834</v>
      </c>
    </row>
    <row r="37" spans="1:19" ht="13.5">
      <c r="A37" s="288" t="s">
        <v>171</v>
      </c>
      <c r="B37" s="80">
        <f>SUM(B38:B43)</f>
        <v>354432</v>
      </c>
      <c r="C37" s="30">
        <f>SUM(C38:C43)</f>
        <v>182676</v>
      </c>
      <c r="D37" s="45">
        <f>SUM(D38:D44)</f>
        <v>255504</v>
      </c>
      <c r="E37" s="284"/>
      <c r="F37" s="30">
        <v>24549</v>
      </c>
      <c r="G37" s="45">
        <v>18515</v>
      </c>
      <c r="H37" s="284"/>
      <c r="I37" s="30"/>
      <c r="J37" s="45"/>
      <c r="K37" s="284">
        <f>SUM(K38:K43)</f>
        <v>750</v>
      </c>
      <c r="L37" s="30">
        <f>SUM(L38:L43)</f>
        <v>750</v>
      </c>
      <c r="M37" s="45">
        <f>SUM(M38:M43)</f>
        <v>750</v>
      </c>
      <c r="N37" s="284"/>
      <c r="O37" s="30"/>
      <c r="P37" s="45"/>
      <c r="Q37" s="289">
        <f t="shared" si="1"/>
        <v>355182</v>
      </c>
      <c r="R37" s="261">
        <f t="shared" si="2"/>
        <v>207975</v>
      </c>
      <c r="S37" s="262">
        <f t="shared" si="3"/>
        <v>274769</v>
      </c>
    </row>
    <row r="38" spans="1:19" s="273" customFormat="1" ht="13.5">
      <c r="A38" s="53" t="s">
        <v>37</v>
      </c>
      <c r="B38" s="42">
        <v>472</v>
      </c>
      <c r="C38" s="39">
        <v>0</v>
      </c>
      <c r="D38" s="31"/>
      <c r="E38" s="282"/>
      <c r="F38" s="39"/>
      <c r="G38" s="31"/>
      <c r="H38" s="282"/>
      <c r="I38" s="39"/>
      <c r="J38" s="31"/>
      <c r="K38" s="282">
        <v>750</v>
      </c>
      <c r="L38" s="39">
        <v>750</v>
      </c>
      <c r="M38" s="31">
        <v>750</v>
      </c>
      <c r="N38" s="282"/>
      <c r="O38" s="39"/>
      <c r="P38" s="31"/>
      <c r="Q38" s="283">
        <f t="shared" si="1"/>
        <v>1222</v>
      </c>
      <c r="R38" s="261">
        <f t="shared" si="2"/>
        <v>750</v>
      </c>
      <c r="S38" s="262">
        <f t="shared" si="3"/>
        <v>750</v>
      </c>
    </row>
    <row r="39" spans="1:19" s="273" customFormat="1" ht="13.5">
      <c r="A39" s="53" t="s">
        <v>172</v>
      </c>
      <c r="B39" s="42">
        <v>132254</v>
      </c>
      <c r="C39" s="39">
        <v>78322</v>
      </c>
      <c r="D39" s="31">
        <v>68111</v>
      </c>
      <c r="E39" s="282"/>
      <c r="F39" s="39">
        <v>24549</v>
      </c>
      <c r="G39" s="31">
        <v>18515</v>
      </c>
      <c r="H39" s="282"/>
      <c r="I39" s="39"/>
      <c r="J39" s="31"/>
      <c r="K39" s="282"/>
      <c r="L39" s="39"/>
      <c r="M39" s="31"/>
      <c r="N39" s="282"/>
      <c r="O39" s="39"/>
      <c r="P39" s="31"/>
      <c r="Q39" s="283">
        <f t="shared" si="1"/>
        <v>132254</v>
      </c>
      <c r="R39" s="261">
        <f t="shared" si="2"/>
        <v>102871</v>
      </c>
      <c r="S39" s="262">
        <f t="shared" si="3"/>
        <v>86626</v>
      </c>
    </row>
    <row r="40" spans="1:19" s="273" customFormat="1" ht="13.5">
      <c r="A40" s="53" t="s">
        <v>173</v>
      </c>
      <c r="B40" s="42">
        <v>169500</v>
      </c>
      <c r="C40" s="39">
        <v>82500</v>
      </c>
      <c r="D40" s="31">
        <v>33980</v>
      </c>
      <c r="E40" s="282"/>
      <c r="F40" s="39"/>
      <c r="G40" s="31"/>
      <c r="H40" s="282"/>
      <c r="I40" s="39"/>
      <c r="J40" s="31"/>
      <c r="K40" s="282"/>
      <c r="L40" s="39"/>
      <c r="M40" s="31"/>
      <c r="N40" s="282"/>
      <c r="O40" s="39"/>
      <c r="P40" s="31"/>
      <c r="Q40" s="283">
        <f t="shared" si="1"/>
        <v>169500</v>
      </c>
      <c r="R40" s="261">
        <f t="shared" si="2"/>
        <v>82500</v>
      </c>
      <c r="S40" s="262">
        <f t="shared" si="3"/>
        <v>33980</v>
      </c>
    </row>
    <row r="41" spans="1:19" s="273" customFormat="1" ht="13.5">
      <c r="A41" s="53" t="s">
        <v>43</v>
      </c>
      <c r="B41" s="42">
        <v>16236</v>
      </c>
      <c r="C41" s="39">
        <v>13146</v>
      </c>
      <c r="D41" s="31">
        <v>7146</v>
      </c>
      <c r="E41" s="282"/>
      <c r="F41" s="39"/>
      <c r="G41" s="31"/>
      <c r="H41" s="282"/>
      <c r="I41" s="39"/>
      <c r="J41" s="31"/>
      <c r="K41" s="282"/>
      <c r="L41" s="39"/>
      <c r="M41" s="31"/>
      <c r="N41" s="282"/>
      <c r="O41" s="39"/>
      <c r="P41" s="31"/>
      <c r="Q41" s="283">
        <f t="shared" si="1"/>
        <v>16236</v>
      </c>
      <c r="R41" s="261">
        <f t="shared" si="2"/>
        <v>13146</v>
      </c>
      <c r="S41" s="262">
        <f t="shared" si="3"/>
        <v>7146</v>
      </c>
    </row>
    <row r="42" spans="1:19" s="273" customFormat="1" ht="13.5">
      <c r="A42" s="53" t="s">
        <v>174</v>
      </c>
      <c r="B42" s="42">
        <v>35300</v>
      </c>
      <c r="C42" s="39">
        <v>4300</v>
      </c>
      <c r="D42" s="31">
        <v>11859</v>
      </c>
      <c r="E42" s="282"/>
      <c r="F42" s="39"/>
      <c r="G42" s="31"/>
      <c r="H42" s="282"/>
      <c r="I42" s="39"/>
      <c r="J42" s="31"/>
      <c r="K42" s="282"/>
      <c r="L42" s="39"/>
      <c r="M42" s="31"/>
      <c r="N42" s="282"/>
      <c r="O42" s="39"/>
      <c r="P42" s="31"/>
      <c r="Q42" s="283">
        <f t="shared" si="1"/>
        <v>35300</v>
      </c>
      <c r="R42" s="261">
        <f t="shared" si="2"/>
        <v>4300</v>
      </c>
      <c r="S42" s="262">
        <f t="shared" si="3"/>
        <v>11859</v>
      </c>
    </row>
    <row r="43" spans="1:19" s="273" customFormat="1" ht="13.5">
      <c r="A43" s="290" t="s">
        <v>175</v>
      </c>
      <c r="B43" s="42">
        <v>670</v>
      </c>
      <c r="C43" s="39">
        <v>4408</v>
      </c>
      <c r="D43" s="31">
        <v>4408</v>
      </c>
      <c r="E43" s="282"/>
      <c r="F43" s="39"/>
      <c r="G43" s="31"/>
      <c r="H43" s="282"/>
      <c r="I43" s="39"/>
      <c r="J43" s="31"/>
      <c r="K43" s="282"/>
      <c r="L43" s="39"/>
      <c r="M43" s="31"/>
      <c r="N43" s="282"/>
      <c r="O43" s="39"/>
      <c r="P43" s="31"/>
      <c r="Q43" s="283">
        <f t="shared" si="1"/>
        <v>670</v>
      </c>
      <c r="R43" s="261">
        <f t="shared" si="2"/>
        <v>4408</v>
      </c>
      <c r="S43" s="262">
        <f t="shared" si="3"/>
        <v>4408</v>
      </c>
    </row>
    <row r="44" spans="1:19" s="273" customFormat="1" ht="13.5">
      <c r="A44" s="290" t="s">
        <v>50</v>
      </c>
      <c r="B44" s="42"/>
      <c r="C44" s="39"/>
      <c r="D44" s="31">
        <v>130000</v>
      </c>
      <c r="E44" s="282"/>
      <c r="F44" s="39"/>
      <c r="G44" s="31"/>
      <c r="H44" s="282"/>
      <c r="I44" s="39"/>
      <c r="J44" s="31"/>
      <c r="K44" s="282"/>
      <c r="L44" s="39"/>
      <c r="M44" s="31"/>
      <c r="N44" s="282"/>
      <c r="O44" s="39"/>
      <c r="P44" s="31"/>
      <c r="Q44" s="283"/>
      <c r="R44" s="261"/>
      <c r="S44" s="262">
        <f aca="true" t="shared" si="6" ref="S44:S58">SUM(D44,G44,J44,M44,P44)</f>
        <v>130000</v>
      </c>
    </row>
    <row r="45" spans="1:19" s="285" customFormat="1" ht="13.5">
      <c r="A45" s="288" t="s">
        <v>52</v>
      </c>
      <c r="B45" s="80">
        <f>SUM(B47,B46)</f>
        <v>2703074</v>
      </c>
      <c r="C45" s="30">
        <f>SUM(C47,C46)</f>
        <v>127364</v>
      </c>
      <c r="D45" s="45">
        <f>SUM(D47,D46)</f>
        <v>122364</v>
      </c>
      <c r="E45" s="284"/>
      <c r="F45" s="30"/>
      <c r="G45" s="45"/>
      <c r="H45" s="284"/>
      <c r="I45" s="30"/>
      <c r="J45" s="45"/>
      <c r="K45" s="284"/>
      <c r="L45" s="30"/>
      <c r="M45" s="45"/>
      <c r="N45" s="284"/>
      <c r="O45" s="30">
        <f>SUM(O47,O46)</f>
        <v>500</v>
      </c>
      <c r="P45" s="45">
        <f>SUM(P47,P46)</f>
        <v>500</v>
      </c>
      <c r="Q45" s="289">
        <f aca="true" t="shared" si="7" ref="Q45:Q58">SUM(B45,E45,H45,K45,N45)</f>
        <v>2703074</v>
      </c>
      <c r="R45" s="261">
        <f aca="true" t="shared" si="8" ref="R45:R58">SUM(C45,F45,I45,L45,O45)</f>
        <v>127864</v>
      </c>
      <c r="S45" s="262">
        <f t="shared" si="6"/>
        <v>122864</v>
      </c>
    </row>
    <row r="46" spans="1:19" s="273" customFormat="1" ht="13.5">
      <c r="A46" s="290" t="s">
        <v>176</v>
      </c>
      <c r="B46" s="42"/>
      <c r="C46" s="39">
        <v>60</v>
      </c>
      <c r="D46" s="31">
        <v>60</v>
      </c>
      <c r="E46" s="282"/>
      <c r="F46" s="39"/>
      <c r="G46" s="31"/>
      <c r="H46" s="282"/>
      <c r="I46" s="39"/>
      <c r="J46" s="31"/>
      <c r="K46" s="282"/>
      <c r="L46" s="39"/>
      <c r="M46" s="31"/>
      <c r="N46" s="282"/>
      <c r="O46" s="39"/>
      <c r="P46" s="31"/>
      <c r="Q46" s="283">
        <f t="shared" si="7"/>
        <v>0</v>
      </c>
      <c r="R46" s="261">
        <f t="shared" si="8"/>
        <v>60</v>
      </c>
      <c r="S46" s="262">
        <f t="shared" si="6"/>
        <v>60</v>
      </c>
    </row>
    <row r="47" spans="1:19" s="273" customFormat="1" ht="13.5">
      <c r="A47" s="290" t="s">
        <v>55</v>
      </c>
      <c r="B47" s="42">
        <f>SUM(B48:B50)</f>
        <v>2703074</v>
      </c>
      <c r="C47" s="39">
        <v>127304</v>
      </c>
      <c r="D47" s="31">
        <v>122304</v>
      </c>
      <c r="E47" s="282"/>
      <c r="F47" s="39"/>
      <c r="G47" s="31"/>
      <c r="H47" s="282"/>
      <c r="I47" s="39"/>
      <c r="J47" s="31"/>
      <c r="K47" s="282"/>
      <c r="L47" s="39"/>
      <c r="M47" s="31"/>
      <c r="N47" s="282"/>
      <c r="O47" s="39">
        <v>500</v>
      </c>
      <c r="P47" s="31">
        <v>500</v>
      </c>
      <c r="Q47" s="283">
        <f t="shared" si="7"/>
        <v>2703074</v>
      </c>
      <c r="R47" s="261">
        <f t="shared" si="8"/>
        <v>127804</v>
      </c>
      <c r="S47" s="262">
        <f t="shared" si="6"/>
        <v>122804</v>
      </c>
    </row>
    <row r="48" spans="1:19" s="279" customFormat="1" ht="13.5">
      <c r="A48" s="291" t="s">
        <v>57</v>
      </c>
      <c r="B48" s="292">
        <v>1103231</v>
      </c>
      <c r="C48" s="79">
        <v>116003</v>
      </c>
      <c r="D48" s="293">
        <v>116003</v>
      </c>
      <c r="E48" s="294"/>
      <c r="F48" s="79"/>
      <c r="G48" s="293"/>
      <c r="H48" s="294"/>
      <c r="I48" s="79"/>
      <c r="J48" s="293"/>
      <c r="K48" s="294"/>
      <c r="L48" s="79"/>
      <c r="M48" s="293"/>
      <c r="N48" s="294"/>
      <c r="O48" s="79">
        <v>500</v>
      </c>
      <c r="P48" s="293">
        <v>500</v>
      </c>
      <c r="Q48" s="272">
        <f t="shared" si="7"/>
        <v>1103231</v>
      </c>
      <c r="R48" s="261">
        <f t="shared" si="8"/>
        <v>116503</v>
      </c>
      <c r="S48" s="262">
        <f t="shared" si="6"/>
        <v>116503</v>
      </c>
    </row>
    <row r="49" spans="1:19" s="279" customFormat="1" ht="25.5" customHeight="1">
      <c r="A49" s="295" t="s">
        <v>59</v>
      </c>
      <c r="B49" s="292">
        <v>1588643</v>
      </c>
      <c r="C49" s="79">
        <v>0</v>
      </c>
      <c r="D49" s="293"/>
      <c r="E49" s="294"/>
      <c r="F49" s="79"/>
      <c r="G49" s="293"/>
      <c r="H49" s="294"/>
      <c r="I49" s="79"/>
      <c r="J49" s="293"/>
      <c r="K49" s="294"/>
      <c r="L49" s="79"/>
      <c r="M49" s="293"/>
      <c r="N49" s="294"/>
      <c r="O49" s="79"/>
      <c r="P49" s="293"/>
      <c r="Q49" s="272">
        <f t="shared" si="7"/>
        <v>1588643</v>
      </c>
      <c r="R49" s="261">
        <f t="shared" si="8"/>
        <v>0</v>
      </c>
      <c r="S49" s="262">
        <f t="shared" si="6"/>
        <v>0</v>
      </c>
    </row>
    <row r="50" spans="1:19" s="279" customFormat="1" ht="13.5">
      <c r="A50" s="291" t="s">
        <v>177</v>
      </c>
      <c r="B50" s="292">
        <v>11200</v>
      </c>
      <c r="C50" s="79">
        <v>11301</v>
      </c>
      <c r="D50" s="293">
        <v>6301</v>
      </c>
      <c r="E50" s="294"/>
      <c r="F50" s="79"/>
      <c r="G50" s="293"/>
      <c r="H50" s="294"/>
      <c r="I50" s="79"/>
      <c r="J50" s="293"/>
      <c r="K50" s="294"/>
      <c r="L50" s="79"/>
      <c r="M50" s="293"/>
      <c r="N50" s="294"/>
      <c r="O50" s="79"/>
      <c r="P50" s="293"/>
      <c r="Q50" s="272">
        <f t="shared" si="7"/>
        <v>11200</v>
      </c>
      <c r="R50" s="261">
        <f t="shared" si="8"/>
        <v>11301</v>
      </c>
      <c r="S50" s="262">
        <f t="shared" si="6"/>
        <v>6301</v>
      </c>
    </row>
    <row r="51" spans="1:19" s="285" customFormat="1" ht="13.5">
      <c r="A51" s="288" t="s">
        <v>64</v>
      </c>
      <c r="B51" s="80">
        <v>85200</v>
      </c>
      <c r="C51" s="30">
        <v>127616</v>
      </c>
      <c r="D51" s="45">
        <v>89000</v>
      </c>
      <c r="E51" s="284">
        <v>1500</v>
      </c>
      <c r="F51" s="30">
        <v>1500</v>
      </c>
      <c r="G51" s="45">
        <v>1500</v>
      </c>
      <c r="H51" s="284"/>
      <c r="I51" s="30"/>
      <c r="J51" s="45"/>
      <c r="K51" s="284"/>
      <c r="L51" s="30"/>
      <c r="M51" s="45"/>
      <c r="N51" s="284"/>
      <c r="O51" s="30"/>
      <c r="P51" s="45"/>
      <c r="Q51" s="289">
        <f t="shared" si="7"/>
        <v>86700</v>
      </c>
      <c r="R51" s="261">
        <f t="shared" si="8"/>
        <v>129116</v>
      </c>
      <c r="S51" s="262">
        <f t="shared" si="6"/>
        <v>90500</v>
      </c>
    </row>
    <row r="52" spans="1:19" s="273" customFormat="1" ht="13.5">
      <c r="A52" s="288" t="s">
        <v>92</v>
      </c>
      <c r="B52" s="80">
        <f>SUM(B53:B55)</f>
        <v>390428</v>
      </c>
      <c r="C52" s="30">
        <f>SUM(C53:C55)</f>
        <v>451303</v>
      </c>
      <c r="D52" s="45">
        <f>SUM(D53:D55)</f>
        <v>451303</v>
      </c>
      <c r="E52" s="284"/>
      <c r="F52" s="30"/>
      <c r="G52" s="45"/>
      <c r="H52" s="284"/>
      <c r="I52" s="30"/>
      <c r="J52" s="45"/>
      <c r="K52" s="284"/>
      <c r="L52" s="30"/>
      <c r="M52" s="45"/>
      <c r="N52" s="284"/>
      <c r="O52" s="30"/>
      <c r="P52" s="45"/>
      <c r="Q52" s="289">
        <f t="shared" si="7"/>
        <v>390428</v>
      </c>
      <c r="R52" s="261">
        <f t="shared" si="8"/>
        <v>451303</v>
      </c>
      <c r="S52" s="262">
        <f t="shared" si="6"/>
        <v>451303</v>
      </c>
    </row>
    <row r="53" spans="1:19" s="273" customFormat="1" ht="13.5">
      <c r="A53" s="296" t="s">
        <v>178</v>
      </c>
      <c r="B53" s="42">
        <v>180000</v>
      </c>
      <c r="C53" s="39">
        <v>200466</v>
      </c>
      <c r="D53" s="31">
        <v>200466</v>
      </c>
      <c r="E53" s="282"/>
      <c r="F53" s="39"/>
      <c r="G53" s="31"/>
      <c r="H53" s="282"/>
      <c r="I53" s="39"/>
      <c r="J53" s="31"/>
      <c r="K53" s="282"/>
      <c r="L53" s="39"/>
      <c r="M53" s="31"/>
      <c r="N53" s="282"/>
      <c r="O53" s="39"/>
      <c r="P53" s="31"/>
      <c r="Q53" s="283">
        <f t="shared" si="7"/>
        <v>180000</v>
      </c>
      <c r="R53" s="261">
        <f t="shared" si="8"/>
        <v>200466</v>
      </c>
      <c r="S53" s="262">
        <f t="shared" si="6"/>
        <v>200466</v>
      </c>
    </row>
    <row r="54" spans="1:19" s="273" customFormat="1" ht="13.5">
      <c r="A54" s="296" t="s">
        <v>179</v>
      </c>
      <c r="B54" s="42">
        <v>90428</v>
      </c>
      <c r="C54" s="39">
        <v>123334</v>
      </c>
      <c r="D54" s="31">
        <v>123334</v>
      </c>
      <c r="E54" s="282"/>
      <c r="F54" s="39"/>
      <c r="G54" s="31"/>
      <c r="H54" s="282"/>
      <c r="I54" s="39"/>
      <c r="J54" s="31"/>
      <c r="K54" s="282"/>
      <c r="L54" s="39"/>
      <c r="M54" s="31"/>
      <c r="N54" s="282"/>
      <c r="O54" s="39"/>
      <c r="P54" s="31"/>
      <c r="Q54" s="283">
        <f t="shared" si="7"/>
        <v>90428</v>
      </c>
      <c r="R54" s="261">
        <f t="shared" si="8"/>
        <v>123334</v>
      </c>
      <c r="S54" s="262">
        <f t="shared" si="6"/>
        <v>123334</v>
      </c>
    </row>
    <row r="55" spans="1:19" s="273" customFormat="1" ht="13.5">
      <c r="A55" s="296" t="s">
        <v>180</v>
      </c>
      <c r="B55" s="42">
        <v>120000</v>
      </c>
      <c r="C55" s="39">
        <v>127503</v>
      </c>
      <c r="D55" s="31">
        <v>127503</v>
      </c>
      <c r="E55" s="282"/>
      <c r="F55" s="39"/>
      <c r="G55" s="31"/>
      <c r="H55" s="282"/>
      <c r="I55" s="39"/>
      <c r="J55" s="31"/>
      <c r="K55" s="282"/>
      <c r="L55" s="39"/>
      <c r="M55" s="31"/>
      <c r="N55" s="282"/>
      <c r="O55" s="39"/>
      <c r="P55" s="31"/>
      <c r="Q55" s="283">
        <f t="shared" si="7"/>
        <v>120000</v>
      </c>
      <c r="R55" s="261">
        <f t="shared" si="8"/>
        <v>127503</v>
      </c>
      <c r="S55" s="262">
        <f t="shared" si="6"/>
        <v>127503</v>
      </c>
    </row>
    <row r="56" spans="1:19" s="285" customFormat="1" ht="13.5">
      <c r="A56" s="297" t="s">
        <v>181</v>
      </c>
      <c r="B56" s="80"/>
      <c r="C56" s="30"/>
      <c r="D56" s="45"/>
      <c r="E56" s="284"/>
      <c r="F56" s="30">
        <v>462363</v>
      </c>
      <c r="G56" s="45">
        <v>462363</v>
      </c>
      <c r="H56" s="284"/>
      <c r="I56" s="30"/>
      <c r="J56" s="45"/>
      <c r="K56" s="284"/>
      <c r="L56" s="30">
        <v>41006</v>
      </c>
      <c r="M56" s="45">
        <v>41006</v>
      </c>
      <c r="N56" s="284"/>
      <c r="O56" s="30">
        <v>47744</v>
      </c>
      <c r="P56" s="45">
        <v>47744</v>
      </c>
      <c r="Q56" s="283">
        <f t="shared" si="7"/>
        <v>0</v>
      </c>
      <c r="R56" s="261">
        <f t="shared" si="8"/>
        <v>551113</v>
      </c>
      <c r="S56" s="262">
        <f t="shared" si="6"/>
        <v>551113</v>
      </c>
    </row>
    <row r="57" spans="1:19" s="273" customFormat="1" ht="13.5">
      <c r="A57" s="288" t="s">
        <v>182</v>
      </c>
      <c r="B57" s="80">
        <v>1054863</v>
      </c>
      <c r="C57" s="30">
        <v>250000</v>
      </c>
      <c r="D57" s="45">
        <v>250000</v>
      </c>
      <c r="E57" s="284"/>
      <c r="F57" s="30"/>
      <c r="G57" s="45"/>
      <c r="H57" s="284"/>
      <c r="I57" s="30"/>
      <c r="J57" s="45"/>
      <c r="K57" s="284"/>
      <c r="L57" s="30"/>
      <c r="M57" s="45"/>
      <c r="N57" s="284"/>
      <c r="O57" s="30"/>
      <c r="P57" s="45"/>
      <c r="Q57" s="289">
        <f t="shared" si="7"/>
        <v>1054863</v>
      </c>
      <c r="R57" s="256">
        <f t="shared" si="8"/>
        <v>250000</v>
      </c>
      <c r="S57" s="262">
        <f t="shared" si="6"/>
        <v>250000</v>
      </c>
    </row>
    <row r="58" spans="1:19" ht="14.25" thickBot="1">
      <c r="A58" s="298" t="s">
        <v>77</v>
      </c>
      <c r="B58" s="299">
        <f>SUM(B6,B28,B33,B37,B45,B51,B52,B57)</f>
        <v>7850803</v>
      </c>
      <c r="C58" s="300">
        <f>SUM(C6,C28,C33,C37,C45,C51,C52,C57)</f>
        <v>4565810</v>
      </c>
      <c r="D58" s="301">
        <f>SUM(D6,D28,D33,D37,D45,D51,D52,D57)</f>
        <v>4654329</v>
      </c>
      <c r="E58" s="302">
        <f>SUM(E6,E28,E33,E37,E45,E51,E52,E57)</f>
        <v>28740</v>
      </c>
      <c r="F58" s="300">
        <f>SUM(F6,F28,F33,F37,F45,F51,F52,F57,F56)</f>
        <v>530808</v>
      </c>
      <c r="G58" s="301">
        <f>SUM(G6,G28,G33,G37,G45,G51,G52,G57,G56)</f>
        <v>517272</v>
      </c>
      <c r="H58" s="302">
        <f>SUM(H6,H28,H33,H37,H45,H51,H52,H57)</f>
        <v>3000</v>
      </c>
      <c r="I58" s="300">
        <f>SUM(I6,I28,I33,I37,I45,I51,I52,I57)</f>
        <v>2027</v>
      </c>
      <c r="J58" s="301">
        <f>SUM(J6,J28,J33,J37,J45,J51,J52,J57)</f>
        <v>2027</v>
      </c>
      <c r="K58" s="302">
        <f>SUM(K6,K28,K33,K37,K45,K51,K52,K57)</f>
        <v>199550</v>
      </c>
      <c r="L58" s="300">
        <f>SUM(L6,L28,L33,L37,L45,L51,L52,L57,L56)</f>
        <v>296520</v>
      </c>
      <c r="M58" s="301">
        <f>SUM(M6,M28,M33,M37,M45,M51,M52,M57,M56)</f>
        <v>288468</v>
      </c>
      <c r="N58" s="302">
        <f>SUM(N6,N28,N33,N37,N45,N51,N52,N57)</f>
        <v>761450</v>
      </c>
      <c r="O58" s="300">
        <f>SUM(O6,O28,O33,O37,O45,O51,O52,O56,O57)</f>
        <v>315762</v>
      </c>
      <c r="P58" s="301">
        <f>SUM(P6,P28,P33,P37,P45,P51,P52,P56,P57)</f>
        <v>315762</v>
      </c>
      <c r="Q58" s="303">
        <f t="shared" si="7"/>
        <v>8843543</v>
      </c>
      <c r="R58" s="304">
        <f t="shared" si="8"/>
        <v>5710927</v>
      </c>
      <c r="S58" s="305">
        <f t="shared" si="6"/>
        <v>5777858</v>
      </c>
    </row>
    <row r="59" spans="1:17" ht="12.7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</row>
  </sheetData>
  <mergeCells count="7">
    <mergeCell ref="A2:S2"/>
    <mergeCell ref="K4:M4"/>
    <mergeCell ref="N4:P4"/>
    <mergeCell ref="Q4:S4"/>
    <mergeCell ref="B4:D4"/>
    <mergeCell ref="E4:G4"/>
    <mergeCell ref="H4:J4"/>
  </mergeCells>
  <printOptions horizontalCentered="1"/>
  <pageMargins left="0" right="0" top="0.8661417322834646" bottom="0.03937007874015748" header="0.5511811023622047" footer="0.07874015748031496"/>
  <pageSetup horizontalDpi="600" verticalDpi="600" orientation="landscape" paperSize="9" scale="50" r:id="rId1"/>
  <headerFooter alignWithMargins="0">
    <oddHeader>&amp;L&amp;8 3. melléklet a 10/2013. (III.28.) önkormányzati rendelethez
"3. melléklet a 3/2012.(II.16.)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5"/>
  <sheetViews>
    <sheetView view="pageBreakPreview" zoomScaleSheetLayoutView="100" workbookViewId="0" topLeftCell="L1">
      <selection activeCell="R7" sqref="R7"/>
    </sheetView>
  </sheetViews>
  <sheetFormatPr defaultColWidth="9.00390625" defaultRowHeight="25.5" customHeight="1"/>
  <cols>
    <col min="1" max="1" width="0.12890625" style="2" hidden="1" customWidth="1"/>
    <col min="2" max="2" width="0" style="2" hidden="1" customWidth="1"/>
    <col min="3" max="3" width="34.00390625" style="2" customWidth="1"/>
    <col min="4" max="4" width="12.75390625" style="2" customWidth="1"/>
    <col min="5" max="6" width="12.625" style="2" customWidth="1"/>
    <col min="7" max="7" width="13.125" style="2" customWidth="1"/>
    <col min="8" max="9" width="13.375" style="2" customWidth="1"/>
    <col min="10" max="10" width="11.125" style="2" customWidth="1"/>
    <col min="11" max="12" width="12.00390625" style="2" customWidth="1"/>
    <col min="13" max="13" width="13.25390625" style="2" customWidth="1"/>
    <col min="14" max="15" width="13.00390625" style="2" customWidth="1"/>
    <col min="16" max="16" width="13.625" style="2" customWidth="1"/>
    <col min="17" max="18" width="13.00390625" style="2" customWidth="1"/>
    <col min="19" max="19" width="11.375" style="2" customWidth="1"/>
    <col min="20" max="20" width="11.875" style="2" bestFit="1" customWidth="1"/>
    <col min="21" max="21" width="12.375" style="2" customWidth="1"/>
    <col min="22" max="16384" width="9.125" style="2" customWidth="1"/>
  </cols>
  <sheetData>
    <row r="1" spans="3:21" s="306" customFormat="1" ht="18" customHeight="1">
      <c r="C1" s="483" t="s">
        <v>183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</row>
    <row r="2" spans="3:21" s="306" customFormat="1" ht="18" customHeight="1">
      <c r="C2" s="484" t="s">
        <v>184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3:18" s="306" customFormat="1" ht="18" customHeight="1" thickBot="1"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31" ht="84" customHeight="1">
      <c r="A4" s="308"/>
      <c r="B4" s="309"/>
      <c r="C4" s="495" t="s">
        <v>185</v>
      </c>
      <c r="D4" s="485" t="s">
        <v>144</v>
      </c>
      <c r="E4" s="486"/>
      <c r="F4" s="487"/>
      <c r="G4" s="488" t="s">
        <v>145</v>
      </c>
      <c r="H4" s="486"/>
      <c r="I4" s="487"/>
      <c r="J4" s="488" t="s">
        <v>186</v>
      </c>
      <c r="K4" s="486"/>
      <c r="L4" s="487"/>
      <c r="M4" s="488" t="s">
        <v>147</v>
      </c>
      <c r="N4" s="486"/>
      <c r="O4" s="487"/>
      <c r="P4" s="489" t="s">
        <v>148</v>
      </c>
      <c r="Q4" s="490"/>
      <c r="R4" s="491"/>
      <c r="S4" s="492" t="s">
        <v>149</v>
      </c>
      <c r="T4" s="493"/>
      <c r="U4" s="494"/>
      <c r="V4" s="306"/>
      <c r="W4" s="306"/>
      <c r="X4" s="306"/>
      <c r="Y4" s="306"/>
      <c r="Z4" s="306"/>
      <c r="AA4" s="306"/>
      <c r="AB4" s="306"/>
      <c r="AC4" s="306"/>
      <c r="AD4" s="306"/>
      <c r="AE4" s="306"/>
    </row>
    <row r="5" spans="1:31" s="318" customFormat="1" ht="27.75" customHeight="1" thickBot="1">
      <c r="A5" s="310"/>
      <c r="B5" s="311"/>
      <c r="C5" s="496"/>
      <c r="D5" s="312" t="s">
        <v>3</v>
      </c>
      <c r="E5" s="10" t="s">
        <v>4</v>
      </c>
      <c r="F5" s="11" t="s">
        <v>79</v>
      </c>
      <c r="G5" s="313" t="s">
        <v>3</v>
      </c>
      <c r="H5" s="10" t="s">
        <v>4</v>
      </c>
      <c r="I5" s="11" t="s">
        <v>79</v>
      </c>
      <c r="J5" s="313" t="s">
        <v>3</v>
      </c>
      <c r="K5" s="10" t="s">
        <v>4</v>
      </c>
      <c r="L5" s="11" t="s">
        <v>79</v>
      </c>
      <c r="M5" s="313" t="s">
        <v>3</v>
      </c>
      <c r="N5" s="10" t="s">
        <v>4</v>
      </c>
      <c r="O5" s="11" t="s">
        <v>79</v>
      </c>
      <c r="P5" s="314" t="s">
        <v>3</v>
      </c>
      <c r="Q5" s="10" t="s">
        <v>4</v>
      </c>
      <c r="R5" s="11" t="s">
        <v>79</v>
      </c>
      <c r="S5" s="315" t="s">
        <v>5</v>
      </c>
      <c r="T5" s="316" t="s">
        <v>4</v>
      </c>
      <c r="U5" s="11" t="s">
        <v>79</v>
      </c>
      <c r="V5" s="317"/>
      <c r="W5" s="317"/>
      <c r="X5" s="317"/>
      <c r="Y5" s="317"/>
      <c r="Z5" s="317"/>
      <c r="AA5" s="317"/>
      <c r="AB5" s="317"/>
      <c r="AC5" s="317"/>
      <c r="AD5" s="317"/>
      <c r="AE5" s="317"/>
    </row>
    <row r="6" spans="1:31" s="100" customFormat="1" ht="15" customHeight="1">
      <c r="A6" s="319"/>
      <c r="B6" s="320"/>
      <c r="C6" s="21" t="s">
        <v>7</v>
      </c>
      <c r="D6" s="321">
        <f>60928-6180</f>
        <v>54748</v>
      </c>
      <c r="E6" s="322">
        <v>60721</v>
      </c>
      <c r="F6" s="323">
        <v>73883</v>
      </c>
      <c r="G6" s="324">
        <f>344664+6180</f>
        <v>350844</v>
      </c>
      <c r="H6" s="322">
        <v>364456</v>
      </c>
      <c r="I6" s="325">
        <v>364920</v>
      </c>
      <c r="J6" s="324">
        <v>9970</v>
      </c>
      <c r="K6" s="322">
        <v>10085</v>
      </c>
      <c r="L6" s="325">
        <v>10085</v>
      </c>
      <c r="M6" s="324">
        <v>869558</v>
      </c>
      <c r="N6" s="322">
        <v>925727</v>
      </c>
      <c r="O6" s="325">
        <v>922045</v>
      </c>
      <c r="P6" s="324">
        <v>404439</v>
      </c>
      <c r="Q6" s="322">
        <v>140862</v>
      </c>
      <c r="R6" s="325">
        <v>140862</v>
      </c>
      <c r="S6" s="326">
        <f aca="true" t="shared" si="0" ref="S6:S30">SUM(D6,G6,J6,M6,P6)</f>
        <v>1689559</v>
      </c>
      <c r="T6" s="24">
        <f aca="true" t="shared" si="1" ref="T6:T30">SUM(E6,H6,K6,N6,Q6)</f>
        <v>1501851</v>
      </c>
      <c r="U6" s="25">
        <f aca="true" t="shared" si="2" ref="U6:U30">SUM(F6,I6,L6,O6,R6)</f>
        <v>1511795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</row>
    <row r="7" spans="1:31" s="100" customFormat="1" ht="27.75" customHeight="1">
      <c r="A7" s="319"/>
      <c r="B7" s="320"/>
      <c r="C7" s="327" t="s">
        <v>187</v>
      </c>
      <c r="D7" s="328">
        <f>21183-1669</f>
        <v>19514</v>
      </c>
      <c r="E7" s="329">
        <v>14034</v>
      </c>
      <c r="F7" s="330">
        <v>18277</v>
      </c>
      <c r="G7" s="331">
        <f>90784+1669</f>
        <v>92453</v>
      </c>
      <c r="H7" s="329">
        <v>103019</v>
      </c>
      <c r="I7" s="330">
        <v>96330</v>
      </c>
      <c r="J7" s="331">
        <v>2719</v>
      </c>
      <c r="K7" s="329">
        <v>2750</v>
      </c>
      <c r="L7" s="330">
        <v>2750</v>
      </c>
      <c r="M7" s="331">
        <v>231427</v>
      </c>
      <c r="N7" s="329">
        <v>246046</v>
      </c>
      <c r="O7" s="330">
        <v>245118</v>
      </c>
      <c r="P7" s="331">
        <v>113543</v>
      </c>
      <c r="Q7" s="329">
        <v>37514</v>
      </c>
      <c r="R7" s="330">
        <v>37514</v>
      </c>
      <c r="S7" s="332">
        <f t="shared" si="0"/>
        <v>459656</v>
      </c>
      <c r="T7" s="30">
        <f t="shared" si="1"/>
        <v>403363</v>
      </c>
      <c r="U7" s="45">
        <f t="shared" si="2"/>
        <v>399989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</row>
    <row r="8" spans="1:31" s="100" customFormat="1" ht="15" customHeight="1">
      <c r="A8" s="319"/>
      <c r="B8" s="320"/>
      <c r="C8" s="333" t="s">
        <v>188</v>
      </c>
      <c r="D8" s="328">
        <v>649120</v>
      </c>
      <c r="E8" s="329">
        <v>664954</v>
      </c>
      <c r="F8" s="330">
        <v>643714</v>
      </c>
      <c r="G8" s="334">
        <v>158842</v>
      </c>
      <c r="H8" s="329">
        <v>182246</v>
      </c>
      <c r="I8" s="330">
        <v>179312</v>
      </c>
      <c r="J8" s="334">
        <v>4175</v>
      </c>
      <c r="K8" s="329">
        <v>4502</v>
      </c>
      <c r="L8" s="330">
        <v>4502</v>
      </c>
      <c r="M8" s="334">
        <v>447481</v>
      </c>
      <c r="N8" s="329">
        <v>530059</v>
      </c>
      <c r="O8" s="330">
        <v>525965</v>
      </c>
      <c r="P8" s="334">
        <v>243468</v>
      </c>
      <c r="Q8" s="329">
        <v>125147</v>
      </c>
      <c r="R8" s="330">
        <v>125147</v>
      </c>
      <c r="S8" s="332">
        <f t="shared" si="0"/>
        <v>1503086</v>
      </c>
      <c r="T8" s="30">
        <f t="shared" si="1"/>
        <v>1506908</v>
      </c>
      <c r="U8" s="45">
        <f t="shared" si="2"/>
        <v>1478640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s="100" customFormat="1" ht="15" customHeight="1">
      <c r="A9" s="319"/>
      <c r="B9" s="320"/>
      <c r="C9" s="54" t="s">
        <v>189</v>
      </c>
      <c r="D9" s="335">
        <v>57415</v>
      </c>
      <c r="E9" s="336">
        <v>61153</v>
      </c>
      <c r="F9" s="337">
        <v>61153</v>
      </c>
      <c r="G9" s="338"/>
      <c r="H9" s="336"/>
      <c r="I9" s="337"/>
      <c r="J9" s="338"/>
      <c r="K9" s="336"/>
      <c r="L9" s="337"/>
      <c r="M9" s="338"/>
      <c r="N9" s="336"/>
      <c r="O9" s="337"/>
      <c r="P9" s="338"/>
      <c r="Q9" s="336"/>
      <c r="R9" s="337"/>
      <c r="S9" s="339">
        <f t="shared" si="0"/>
        <v>57415</v>
      </c>
      <c r="T9" s="30">
        <f t="shared" si="1"/>
        <v>61153</v>
      </c>
      <c r="U9" s="45">
        <f t="shared" si="2"/>
        <v>61153</v>
      </c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s="100" customFormat="1" ht="15" customHeight="1">
      <c r="A10" s="319"/>
      <c r="B10" s="320"/>
      <c r="C10" s="340" t="s">
        <v>190</v>
      </c>
      <c r="D10" s="328">
        <f>SUM(D11:D13)</f>
        <v>548320</v>
      </c>
      <c r="E10" s="329">
        <f>SUM(E11:E13)</f>
        <v>450894</v>
      </c>
      <c r="F10" s="330">
        <f>SUM(F11:F13)</f>
        <v>461424</v>
      </c>
      <c r="G10" s="334"/>
      <c r="H10" s="329">
        <f>SUM(H11:H13)</f>
        <v>142774</v>
      </c>
      <c r="I10" s="330">
        <f>SUM(I11:I13)</f>
        <v>122556</v>
      </c>
      <c r="J10" s="334"/>
      <c r="K10" s="329"/>
      <c r="L10" s="330"/>
      <c r="M10" s="334">
        <f>SUM(M11:M13)</f>
        <v>9420</v>
      </c>
      <c r="N10" s="329">
        <f>SUM(N11:N13)</f>
        <v>8624</v>
      </c>
      <c r="O10" s="330">
        <f>SUM(O11:O13)</f>
        <v>8606</v>
      </c>
      <c r="P10" s="334"/>
      <c r="Q10" s="329"/>
      <c r="R10" s="330"/>
      <c r="S10" s="332">
        <f t="shared" si="0"/>
        <v>557740</v>
      </c>
      <c r="T10" s="30">
        <f t="shared" si="1"/>
        <v>602292</v>
      </c>
      <c r="U10" s="45">
        <f t="shared" si="2"/>
        <v>592586</v>
      </c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ht="14.25" customHeight="1">
      <c r="A11" s="308"/>
      <c r="B11" s="309"/>
      <c r="C11" s="341" t="s">
        <v>191</v>
      </c>
      <c r="D11" s="335">
        <v>346470</v>
      </c>
      <c r="E11" s="336">
        <v>385444</v>
      </c>
      <c r="F11" s="337">
        <v>395864</v>
      </c>
      <c r="G11" s="338"/>
      <c r="H11" s="336"/>
      <c r="I11" s="337"/>
      <c r="J11" s="338"/>
      <c r="K11" s="336"/>
      <c r="L11" s="337"/>
      <c r="M11" s="338"/>
      <c r="N11" s="336"/>
      <c r="O11" s="337"/>
      <c r="P11" s="338"/>
      <c r="Q11" s="336"/>
      <c r="R11" s="337"/>
      <c r="S11" s="339">
        <f t="shared" si="0"/>
        <v>346470</v>
      </c>
      <c r="T11" s="30">
        <f t="shared" si="1"/>
        <v>385444</v>
      </c>
      <c r="U11" s="45">
        <f t="shared" si="2"/>
        <v>395864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</row>
    <row r="12" spans="1:31" s="351" customFormat="1" ht="30" customHeight="1">
      <c r="A12" s="342"/>
      <c r="B12" s="343"/>
      <c r="C12" s="344" t="s">
        <v>23</v>
      </c>
      <c r="D12" s="345">
        <v>201850</v>
      </c>
      <c r="E12" s="346">
        <v>65450</v>
      </c>
      <c r="F12" s="347">
        <v>65560</v>
      </c>
      <c r="G12" s="348"/>
      <c r="H12" s="346">
        <v>142774</v>
      </c>
      <c r="I12" s="347">
        <v>122556</v>
      </c>
      <c r="J12" s="348"/>
      <c r="K12" s="346"/>
      <c r="L12" s="347"/>
      <c r="M12" s="348"/>
      <c r="N12" s="346">
        <v>262</v>
      </c>
      <c r="O12" s="347">
        <v>244</v>
      </c>
      <c r="P12" s="348"/>
      <c r="Q12" s="346"/>
      <c r="R12" s="347"/>
      <c r="S12" s="349">
        <f t="shared" si="0"/>
        <v>201850</v>
      </c>
      <c r="T12" s="30">
        <f t="shared" si="1"/>
        <v>208486</v>
      </c>
      <c r="U12" s="45">
        <f t="shared" si="2"/>
        <v>188360</v>
      </c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</row>
    <row r="13" spans="1:31" s="100" customFormat="1" ht="15" customHeight="1">
      <c r="A13" s="319"/>
      <c r="B13" s="320"/>
      <c r="C13" s="352" t="s">
        <v>25</v>
      </c>
      <c r="D13" s="353"/>
      <c r="E13" s="354"/>
      <c r="F13" s="355"/>
      <c r="G13" s="356"/>
      <c r="H13" s="354"/>
      <c r="I13" s="355"/>
      <c r="J13" s="356"/>
      <c r="K13" s="354"/>
      <c r="L13" s="355"/>
      <c r="M13" s="356">
        <v>9420</v>
      </c>
      <c r="N13" s="354">
        <v>8362</v>
      </c>
      <c r="O13" s="355">
        <v>8362</v>
      </c>
      <c r="P13" s="356"/>
      <c r="Q13" s="354"/>
      <c r="R13" s="355"/>
      <c r="S13" s="339">
        <f t="shared" si="0"/>
        <v>9420</v>
      </c>
      <c r="T13" s="30">
        <f t="shared" si="1"/>
        <v>8362</v>
      </c>
      <c r="U13" s="45">
        <f t="shared" si="2"/>
        <v>8362</v>
      </c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s="100" customFormat="1" ht="15" customHeight="1" thickBot="1">
      <c r="A14" s="357"/>
      <c r="B14" s="358"/>
      <c r="C14" s="36" t="s">
        <v>192</v>
      </c>
      <c r="D14" s="328">
        <v>1533282</v>
      </c>
      <c r="E14" s="329">
        <v>748395</v>
      </c>
      <c r="F14" s="330">
        <v>750678</v>
      </c>
      <c r="G14" s="331"/>
      <c r="H14" s="329">
        <v>18808</v>
      </c>
      <c r="I14" s="330">
        <v>19184</v>
      </c>
      <c r="J14" s="331"/>
      <c r="K14" s="329"/>
      <c r="L14" s="330"/>
      <c r="M14" s="331">
        <v>6719</v>
      </c>
      <c r="N14" s="329">
        <v>9602</v>
      </c>
      <c r="O14" s="330">
        <v>7016</v>
      </c>
      <c r="P14" s="331"/>
      <c r="Q14" s="329">
        <v>14918</v>
      </c>
      <c r="R14" s="330">
        <v>14918</v>
      </c>
      <c r="S14" s="332">
        <f t="shared" si="0"/>
        <v>1540001</v>
      </c>
      <c r="T14" s="30">
        <f t="shared" si="1"/>
        <v>791723</v>
      </c>
      <c r="U14" s="45">
        <f t="shared" si="2"/>
        <v>791796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s="100" customFormat="1" ht="15" customHeight="1">
      <c r="A15" s="320"/>
      <c r="B15" s="320"/>
      <c r="C15" s="36" t="s">
        <v>193</v>
      </c>
      <c r="D15" s="328">
        <v>32851</v>
      </c>
      <c r="E15" s="329">
        <v>72012</v>
      </c>
      <c r="F15" s="330">
        <v>77434</v>
      </c>
      <c r="G15" s="331"/>
      <c r="H15" s="329"/>
      <c r="I15" s="330"/>
      <c r="J15" s="331"/>
      <c r="K15" s="329"/>
      <c r="L15" s="330"/>
      <c r="M15" s="331"/>
      <c r="N15" s="329">
        <v>12129</v>
      </c>
      <c r="O15" s="330">
        <v>16833</v>
      </c>
      <c r="P15" s="331"/>
      <c r="Q15" s="329"/>
      <c r="R15" s="330"/>
      <c r="S15" s="332">
        <f t="shared" si="0"/>
        <v>32851</v>
      </c>
      <c r="T15" s="30">
        <f t="shared" si="1"/>
        <v>84141</v>
      </c>
      <c r="U15" s="45">
        <f t="shared" si="2"/>
        <v>94267</v>
      </c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s="1" customFormat="1" ht="24" customHeight="1">
      <c r="A16" s="359"/>
      <c r="B16" s="359"/>
      <c r="C16" s="360" t="s">
        <v>194</v>
      </c>
      <c r="D16" s="361">
        <v>42352</v>
      </c>
      <c r="E16" s="362">
        <v>107535</v>
      </c>
      <c r="F16" s="363">
        <v>97535</v>
      </c>
      <c r="G16" s="364"/>
      <c r="H16" s="362"/>
      <c r="I16" s="363"/>
      <c r="J16" s="364"/>
      <c r="K16" s="362"/>
      <c r="L16" s="363"/>
      <c r="M16" s="364"/>
      <c r="N16" s="362"/>
      <c r="O16" s="363"/>
      <c r="P16" s="364"/>
      <c r="Q16" s="362"/>
      <c r="R16" s="363"/>
      <c r="S16" s="332">
        <f t="shared" si="0"/>
        <v>42352</v>
      </c>
      <c r="T16" s="30">
        <f t="shared" si="1"/>
        <v>107535</v>
      </c>
      <c r="U16" s="45">
        <f t="shared" si="2"/>
        <v>97535</v>
      </c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</row>
    <row r="17" spans="1:31" s="1" customFormat="1" ht="15" customHeight="1">
      <c r="A17" s="359"/>
      <c r="B17" s="359"/>
      <c r="C17" s="32" t="s">
        <v>38</v>
      </c>
      <c r="D17" s="361">
        <v>13000</v>
      </c>
      <c r="E17" s="362">
        <v>1610</v>
      </c>
      <c r="F17" s="363">
        <v>11</v>
      </c>
      <c r="G17" s="364"/>
      <c r="H17" s="362"/>
      <c r="I17" s="363"/>
      <c r="J17" s="364"/>
      <c r="K17" s="362"/>
      <c r="L17" s="363"/>
      <c r="M17" s="364"/>
      <c r="N17" s="362"/>
      <c r="O17" s="363"/>
      <c r="P17" s="364"/>
      <c r="Q17" s="362"/>
      <c r="R17" s="363"/>
      <c r="S17" s="332">
        <f t="shared" si="0"/>
        <v>13000</v>
      </c>
      <c r="T17" s="30">
        <f t="shared" si="1"/>
        <v>1610</v>
      </c>
      <c r="U17" s="45">
        <f t="shared" si="2"/>
        <v>11</v>
      </c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</row>
    <row r="18" spans="1:31" s="1" customFormat="1" ht="26.25" customHeight="1">
      <c r="A18" s="359"/>
      <c r="B18" s="359"/>
      <c r="C18" s="360" t="s">
        <v>195</v>
      </c>
      <c r="D18" s="361">
        <v>136000</v>
      </c>
      <c r="E18" s="362">
        <v>12324</v>
      </c>
      <c r="F18" s="363">
        <v>43351</v>
      </c>
      <c r="G18" s="364"/>
      <c r="H18" s="362"/>
      <c r="I18" s="363"/>
      <c r="J18" s="364"/>
      <c r="K18" s="362"/>
      <c r="L18" s="363"/>
      <c r="M18" s="364"/>
      <c r="N18" s="362"/>
      <c r="O18" s="363"/>
      <c r="P18" s="364"/>
      <c r="Q18" s="362"/>
      <c r="R18" s="363"/>
      <c r="S18" s="332">
        <f t="shared" si="0"/>
        <v>136000</v>
      </c>
      <c r="T18" s="30">
        <f t="shared" si="1"/>
        <v>12324</v>
      </c>
      <c r="U18" s="45">
        <f t="shared" si="2"/>
        <v>43351</v>
      </c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</row>
    <row r="19" spans="1:31" s="1" customFormat="1" ht="25.5" customHeight="1">
      <c r="A19" s="359"/>
      <c r="B19" s="359"/>
      <c r="C19" s="360" t="s">
        <v>196</v>
      </c>
      <c r="D19" s="361">
        <f>31412+13000</f>
        <v>44412</v>
      </c>
      <c r="E19" s="362">
        <v>15561</v>
      </c>
      <c r="F19" s="363">
        <v>76719</v>
      </c>
      <c r="G19" s="364"/>
      <c r="H19" s="362"/>
      <c r="I19" s="363"/>
      <c r="J19" s="364"/>
      <c r="K19" s="362"/>
      <c r="L19" s="363"/>
      <c r="M19" s="364"/>
      <c r="N19" s="362"/>
      <c r="O19" s="363"/>
      <c r="P19" s="364"/>
      <c r="Q19" s="362"/>
      <c r="R19" s="363"/>
      <c r="S19" s="332">
        <f t="shared" si="0"/>
        <v>44412</v>
      </c>
      <c r="T19" s="30">
        <f t="shared" si="1"/>
        <v>15561</v>
      </c>
      <c r="U19" s="45">
        <f t="shared" si="2"/>
        <v>76719</v>
      </c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</row>
    <row r="20" spans="1:31" s="1" customFormat="1" ht="38.25" customHeight="1">
      <c r="A20" s="359"/>
      <c r="B20" s="359"/>
      <c r="C20" s="366" t="s">
        <v>197</v>
      </c>
      <c r="D20" s="361">
        <v>14173</v>
      </c>
      <c r="E20" s="362">
        <v>2249</v>
      </c>
      <c r="F20" s="363">
        <v>2249</v>
      </c>
      <c r="G20" s="364"/>
      <c r="H20" s="362"/>
      <c r="I20" s="363"/>
      <c r="J20" s="364"/>
      <c r="K20" s="362"/>
      <c r="L20" s="363"/>
      <c r="M20" s="364"/>
      <c r="N20" s="362"/>
      <c r="O20" s="363"/>
      <c r="P20" s="364"/>
      <c r="Q20" s="362"/>
      <c r="R20" s="363"/>
      <c r="S20" s="332">
        <f t="shared" si="0"/>
        <v>14173</v>
      </c>
      <c r="T20" s="30">
        <f t="shared" si="1"/>
        <v>2249</v>
      </c>
      <c r="U20" s="45">
        <f t="shared" si="2"/>
        <v>2249</v>
      </c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</row>
    <row r="21" spans="1:31" s="1" customFormat="1" ht="15" customHeight="1">
      <c r="A21" s="359"/>
      <c r="B21" s="359"/>
      <c r="C21" s="32" t="s">
        <v>48</v>
      </c>
      <c r="D21" s="361">
        <f>SUM(D22:D24)</f>
        <v>2643506</v>
      </c>
      <c r="E21" s="362">
        <f>SUM(E22:E24)</f>
        <v>0</v>
      </c>
      <c r="F21" s="363">
        <f>SUM(F22:F24)</f>
        <v>0</v>
      </c>
      <c r="G21" s="367"/>
      <c r="H21" s="362"/>
      <c r="I21" s="363"/>
      <c r="J21" s="367"/>
      <c r="K21" s="362"/>
      <c r="L21" s="363"/>
      <c r="M21" s="367"/>
      <c r="N21" s="362"/>
      <c r="O21" s="363"/>
      <c r="P21" s="367"/>
      <c r="Q21" s="362"/>
      <c r="R21" s="363"/>
      <c r="S21" s="332">
        <f t="shared" si="0"/>
        <v>2643506</v>
      </c>
      <c r="T21" s="30">
        <f t="shared" si="1"/>
        <v>0</v>
      </c>
      <c r="U21" s="45">
        <f t="shared" si="2"/>
        <v>0</v>
      </c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</row>
    <row r="22" spans="1:31" s="1" customFormat="1" ht="15" customHeight="1">
      <c r="A22" s="359"/>
      <c r="B22" s="359"/>
      <c r="C22" s="352" t="s">
        <v>198</v>
      </c>
      <c r="D22" s="353">
        <v>2586721</v>
      </c>
      <c r="E22" s="354"/>
      <c r="F22" s="355"/>
      <c r="G22" s="356"/>
      <c r="H22" s="354"/>
      <c r="I22" s="355"/>
      <c r="J22" s="356"/>
      <c r="K22" s="354"/>
      <c r="L22" s="355"/>
      <c r="M22" s="356"/>
      <c r="N22" s="354"/>
      <c r="O22" s="355"/>
      <c r="P22" s="356"/>
      <c r="Q22" s="354"/>
      <c r="R22" s="355"/>
      <c r="S22" s="339">
        <f t="shared" si="0"/>
        <v>2586721</v>
      </c>
      <c r="T22" s="30">
        <f t="shared" si="1"/>
        <v>0</v>
      </c>
      <c r="U22" s="45">
        <f t="shared" si="2"/>
        <v>0</v>
      </c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</row>
    <row r="23" spans="1:31" s="1" customFormat="1" ht="15" customHeight="1">
      <c r="A23" s="359"/>
      <c r="B23" s="359"/>
      <c r="C23" s="352" t="s">
        <v>199</v>
      </c>
      <c r="D23" s="353">
        <v>39367</v>
      </c>
      <c r="E23" s="354"/>
      <c r="F23" s="355"/>
      <c r="G23" s="356"/>
      <c r="H23" s="354"/>
      <c r="I23" s="355"/>
      <c r="J23" s="356"/>
      <c r="K23" s="354"/>
      <c r="L23" s="355"/>
      <c r="M23" s="356"/>
      <c r="N23" s="354"/>
      <c r="O23" s="355"/>
      <c r="P23" s="356"/>
      <c r="Q23" s="354"/>
      <c r="R23" s="355"/>
      <c r="S23" s="339">
        <f t="shared" si="0"/>
        <v>39367</v>
      </c>
      <c r="T23" s="30">
        <f t="shared" si="1"/>
        <v>0</v>
      </c>
      <c r="U23" s="45">
        <f t="shared" si="2"/>
        <v>0</v>
      </c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</row>
    <row r="24" spans="1:31" s="1" customFormat="1" ht="37.5" customHeight="1">
      <c r="A24" s="359"/>
      <c r="B24" s="359"/>
      <c r="C24" s="286" t="s">
        <v>200</v>
      </c>
      <c r="D24" s="353">
        <v>17418</v>
      </c>
      <c r="E24" s="354"/>
      <c r="F24" s="355"/>
      <c r="G24" s="356"/>
      <c r="H24" s="354"/>
      <c r="I24" s="355"/>
      <c r="J24" s="356"/>
      <c r="K24" s="354"/>
      <c r="L24" s="355"/>
      <c r="M24" s="356"/>
      <c r="N24" s="354"/>
      <c r="O24" s="355"/>
      <c r="P24" s="356"/>
      <c r="Q24" s="354"/>
      <c r="R24" s="355"/>
      <c r="S24" s="339">
        <f t="shared" si="0"/>
        <v>17418</v>
      </c>
      <c r="T24" s="30">
        <f t="shared" si="1"/>
        <v>0</v>
      </c>
      <c r="U24" s="45">
        <f t="shared" si="2"/>
        <v>0</v>
      </c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</row>
    <row r="25" spans="1:31" s="1" customFormat="1" ht="15" customHeight="1">
      <c r="A25" s="359"/>
      <c r="B25" s="359"/>
      <c r="C25" s="32" t="s">
        <v>201</v>
      </c>
      <c r="D25" s="361">
        <f aca="true" t="shared" si="3" ref="D25:I25">SUM(D26,D29)</f>
        <v>4000</v>
      </c>
      <c r="E25" s="362">
        <f t="shared" si="3"/>
        <v>64057</v>
      </c>
      <c r="F25" s="363">
        <f t="shared" si="3"/>
        <v>66557</v>
      </c>
      <c r="G25" s="367">
        <f t="shared" si="3"/>
        <v>1500</v>
      </c>
      <c r="H25" s="362">
        <f t="shared" si="3"/>
        <v>1600</v>
      </c>
      <c r="I25" s="363">
        <f t="shared" si="3"/>
        <v>1600</v>
      </c>
      <c r="J25" s="367"/>
      <c r="K25" s="362"/>
      <c r="L25" s="363"/>
      <c r="M25" s="367"/>
      <c r="N25" s="362"/>
      <c r="O25" s="363"/>
      <c r="P25" s="367"/>
      <c r="Q25" s="362"/>
      <c r="R25" s="363"/>
      <c r="S25" s="332">
        <f t="shared" si="0"/>
        <v>5500</v>
      </c>
      <c r="T25" s="30">
        <f t="shared" si="1"/>
        <v>65657</v>
      </c>
      <c r="U25" s="45">
        <f t="shared" si="2"/>
        <v>68157</v>
      </c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</row>
    <row r="26" spans="1:31" s="371" customFormat="1" ht="15" customHeight="1">
      <c r="A26" s="368"/>
      <c r="B26" s="368"/>
      <c r="C26" s="352" t="s">
        <v>202</v>
      </c>
      <c r="D26" s="353">
        <f>SUM(D27:D28)</f>
        <v>1500</v>
      </c>
      <c r="E26" s="354">
        <v>1500</v>
      </c>
      <c r="F26" s="355">
        <v>1500</v>
      </c>
      <c r="G26" s="369">
        <f>SUM(G27:G28)</f>
        <v>1500</v>
      </c>
      <c r="H26" s="354">
        <v>1600</v>
      </c>
      <c r="I26" s="355">
        <v>1600</v>
      </c>
      <c r="J26" s="369"/>
      <c r="K26" s="354"/>
      <c r="L26" s="355"/>
      <c r="M26" s="369"/>
      <c r="N26" s="354"/>
      <c r="O26" s="355"/>
      <c r="P26" s="369"/>
      <c r="Q26" s="354"/>
      <c r="R26" s="355"/>
      <c r="S26" s="339">
        <f t="shared" si="0"/>
        <v>3000</v>
      </c>
      <c r="T26" s="30">
        <f t="shared" si="1"/>
        <v>3100</v>
      </c>
      <c r="U26" s="45">
        <f t="shared" si="2"/>
        <v>3100</v>
      </c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</row>
    <row r="27" spans="1:31" s="379" customFormat="1" ht="15" customHeight="1">
      <c r="A27" s="372"/>
      <c r="B27" s="372"/>
      <c r="C27" s="373" t="s">
        <v>203</v>
      </c>
      <c r="D27" s="374">
        <v>1500</v>
      </c>
      <c r="E27" s="375">
        <v>1500</v>
      </c>
      <c r="F27" s="376">
        <v>1500</v>
      </c>
      <c r="G27" s="377"/>
      <c r="H27" s="375"/>
      <c r="I27" s="376"/>
      <c r="J27" s="377"/>
      <c r="K27" s="375"/>
      <c r="L27" s="376"/>
      <c r="M27" s="377"/>
      <c r="N27" s="375"/>
      <c r="O27" s="376"/>
      <c r="P27" s="377"/>
      <c r="Q27" s="375"/>
      <c r="R27" s="376"/>
      <c r="S27" s="339">
        <f t="shared" si="0"/>
        <v>1500</v>
      </c>
      <c r="T27" s="30">
        <f t="shared" si="1"/>
        <v>1500</v>
      </c>
      <c r="U27" s="45">
        <f t="shared" si="2"/>
        <v>1500</v>
      </c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</row>
    <row r="28" spans="1:31" s="379" customFormat="1" ht="15" customHeight="1">
      <c r="A28" s="372"/>
      <c r="B28" s="372"/>
      <c r="C28" s="373" t="s">
        <v>124</v>
      </c>
      <c r="D28" s="374"/>
      <c r="E28" s="375"/>
      <c r="F28" s="376"/>
      <c r="G28" s="377">
        <v>1500</v>
      </c>
      <c r="H28" s="375">
        <v>1600</v>
      </c>
      <c r="I28" s="376">
        <v>1600</v>
      </c>
      <c r="J28" s="377"/>
      <c r="K28" s="375"/>
      <c r="L28" s="376"/>
      <c r="M28" s="377"/>
      <c r="N28" s="375"/>
      <c r="O28" s="376"/>
      <c r="P28" s="377"/>
      <c r="Q28" s="375"/>
      <c r="R28" s="376"/>
      <c r="S28" s="339">
        <f t="shared" si="0"/>
        <v>1500</v>
      </c>
      <c r="T28" s="30">
        <f t="shared" si="1"/>
        <v>1600</v>
      </c>
      <c r="U28" s="45">
        <f t="shared" si="2"/>
        <v>1600</v>
      </c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</row>
    <row r="29" spans="1:31" s="371" customFormat="1" ht="15" customHeight="1">
      <c r="A29" s="368"/>
      <c r="B29" s="368"/>
      <c r="C29" s="352" t="s">
        <v>58</v>
      </c>
      <c r="D29" s="353">
        <f>SUM(D30:D30)</f>
        <v>2500</v>
      </c>
      <c r="E29" s="354">
        <v>62557</v>
      </c>
      <c r="F29" s="355">
        <v>65057</v>
      </c>
      <c r="G29" s="369"/>
      <c r="H29" s="354"/>
      <c r="I29" s="355"/>
      <c r="J29" s="369"/>
      <c r="K29" s="354"/>
      <c r="L29" s="355"/>
      <c r="M29" s="369"/>
      <c r="N29" s="354"/>
      <c r="O29" s="355"/>
      <c r="P29" s="369"/>
      <c r="Q29" s="354"/>
      <c r="R29" s="355"/>
      <c r="S29" s="339">
        <f t="shared" si="0"/>
        <v>2500</v>
      </c>
      <c r="T29" s="30">
        <f t="shared" si="1"/>
        <v>62557</v>
      </c>
      <c r="U29" s="45">
        <f t="shared" si="2"/>
        <v>65057</v>
      </c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</row>
    <row r="30" spans="1:31" s="379" customFormat="1" ht="15" customHeight="1">
      <c r="A30" s="372"/>
      <c r="B30" s="372"/>
      <c r="C30" s="380" t="s">
        <v>204</v>
      </c>
      <c r="D30" s="374">
        <v>2500</v>
      </c>
      <c r="E30" s="375">
        <v>2500</v>
      </c>
      <c r="F30" s="376">
        <v>2500</v>
      </c>
      <c r="G30" s="377"/>
      <c r="H30" s="375"/>
      <c r="I30" s="376"/>
      <c r="J30" s="377"/>
      <c r="K30" s="375"/>
      <c r="L30" s="376"/>
      <c r="M30" s="377"/>
      <c r="N30" s="375"/>
      <c r="O30" s="376"/>
      <c r="P30" s="377"/>
      <c r="Q30" s="375"/>
      <c r="R30" s="376"/>
      <c r="S30" s="339">
        <f t="shared" si="0"/>
        <v>2500</v>
      </c>
      <c r="T30" s="30">
        <f t="shared" si="1"/>
        <v>2500</v>
      </c>
      <c r="U30" s="45">
        <f t="shared" si="2"/>
        <v>2500</v>
      </c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</row>
    <row r="31" spans="1:31" s="379" customFormat="1" ht="15" customHeight="1">
      <c r="A31" s="372"/>
      <c r="B31" s="372"/>
      <c r="C31" s="381" t="s">
        <v>205</v>
      </c>
      <c r="D31" s="382"/>
      <c r="E31" s="375">
        <v>2000</v>
      </c>
      <c r="F31" s="376">
        <v>2000</v>
      </c>
      <c r="G31" s="383"/>
      <c r="H31" s="375"/>
      <c r="I31" s="376"/>
      <c r="J31" s="383"/>
      <c r="K31" s="375"/>
      <c r="L31" s="376"/>
      <c r="M31" s="383"/>
      <c r="N31" s="375"/>
      <c r="O31" s="376"/>
      <c r="P31" s="383"/>
      <c r="Q31" s="375"/>
      <c r="R31" s="376"/>
      <c r="S31" s="339"/>
      <c r="T31" s="30">
        <f aca="true" t="shared" si="4" ref="T31:T44">SUM(E31,H31,K31,N31,Q31)</f>
        <v>2000</v>
      </c>
      <c r="U31" s="45">
        <f aca="true" t="shared" si="5" ref="U31:U44">SUM(F31,I31,L31,O31,R31)</f>
        <v>2000</v>
      </c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</row>
    <row r="32" spans="1:31" s="379" customFormat="1" ht="15" customHeight="1">
      <c r="A32" s="372"/>
      <c r="B32" s="372"/>
      <c r="C32" s="381" t="s">
        <v>206</v>
      </c>
      <c r="D32" s="382"/>
      <c r="E32" s="375">
        <v>15241</v>
      </c>
      <c r="F32" s="376">
        <v>17741</v>
      </c>
      <c r="G32" s="383"/>
      <c r="H32" s="375"/>
      <c r="I32" s="376"/>
      <c r="J32" s="383"/>
      <c r="K32" s="375"/>
      <c r="L32" s="376"/>
      <c r="M32" s="383"/>
      <c r="N32" s="375"/>
      <c r="O32" s="376"/>
      <c r="P32" s="383"/>
      <c r="Q32" s="375"/>
      <c r="R32" s="376"/>
      <c r="S32" s="339"/>
      <c r="T32" s="30">
        <f t="shared" si="4"/>
        <v>15241</v>
      </c>
      <c r="U32" s="45">
        <f t="shared" si="5"/>
        <v>17741</v>
      </c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</row>
    <row r="33" spans="1:31" s="379" customFormat="1" ht="15" customHeight="1">
      <c r="A33" s="372"/>
      <c r="B33" s="372"/>
      <c r="C33" s="381" t="s">
        <v>207</v>
      </c>
      <c r="D33" s="382"/>
      <c r="E33" s="375">
        <v>3000</v>
      </c>
      <c r="F33" s="376">
        <v>3000</v>
      </c>
      <c r="G33" s="383"/>
      <c r="H33" s="375"/>
      <c r="I33" s="376"/>
      <c r="J33" s="383"/>
      <c r="K33" s="375"/>
      <c r="L33" s="376"/>
      <c r="M33" s="383"/>
      <c r="N33" s="375"/>
      <c r="O33" s="376"/>
      <c r="P33" s="383"/>
      <c r="Q33" s="375"/>
      <c r="R33" s="376"/>
      <c r="S33" s="339"/>
      <c r="T33" s="30">
        <f t="shared" si="4"/>
        <v>3000</v>
      </c>
      <c r="U33" s="45">
        <f t="shared" si="5"/>
        <v>3000</v>
      </c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</row>
    <row r="34" spans="1:31" s="379" customFormat="1" ht="15" customHeight="1">
      <c r="A34" s="372"/>
      <c r="B34" s="372"/>
      <c r="C34" s="381" t="s">
        <v>208</v>
      </c>
      <c r="D34" s="382"/>
      <c r="E34" s="375">
        <v>39816</v>
      </c>
      <c r="F34" s="376">
        <v>39816</v>
      </c>
      <c r="G34" s="383"/>
      <c r="H34" s="375"/>
      <c r="I34" s="376"/>
      <c r="J34" s="383"/>
      <c r="K34" s="375"/>
      <c r="L34" s="376"/>
      <c r="M34" s="383"/>
      <c r="N34" s="375"/>
      <c r="O34" s="376"/>
      <c r="P34" s="383"/>
      <c r="Q34" s="375"/>
      <c r="R34" s="376"/>
      <c r="S34" s="339"/>
      <c r="T34" s="30">
        <f t="shared" si="4"/>
        <v>39816</v>
      </c>
      <c r="U34" s="45">
        <f t="shared" si="5"/>
        <v>39816</v>
      </c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</row>
    <row r="35" spans="1:31" s="100" customFormat="1" ht="27" customHeight="1">
      <c r="A35" s="384"/>
      <c r="B35" s="384"/>
      <c r="C35" s="385" t="s">
        <v>209</v>
      </c>
      <c r="D35" s="386">
        <f>SUM(D36:D37)</f>
        <v>27692</v>
      </c>
      <c r="E35" s="387">
        <f>SUM(E36:E37)</f>
        <v>30191</v>
      </c>
      <c r="F35" s="388">
        <f>SUM(F36:F37)</f>
        <v>35191</v>
      </c>
      <c r="G35" s="389"/>
      <c r="H35" s="329"/>
      <c r="I35" s="330"/>
      <c r="J35" s="389"/>
      <c r="K35" s="329"/>
      <c r="L35" s="330"/>
      <c r="M35" s="389"/>
      <c r="N35" s="329"/>
      <c r="O35" s="330"/>
      <c r="P35" s="389"/>
      <c r="Q35" s="329"/>
      <c r="R35" s="330"/>
      <c r="S35" s="332">
        <f aca="true" t="shared" si="6" ref="S35:S40">SUM(D35,G35,J35,M35,P35)</f>
        <v>27692</v>
      </c>
      <c r="T35" s="30">
        <f t="shared" si="4"/>
        <v>30191</v>
      </c>
      <c r="U35" s="45">
        <f t="shared" si="5"/>
        <v>35191</v>
      </c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s="371" customFormat="1" ht="15" customHeight="1">
      <c r="A36" s="368"/>
      <c r="B36" s="368"/>
      <c r="C36" s="390" t="s">
        <v>210</v>
      </c>
      <c r="D36" s="391">
        <v>23408</v>
      </c>
      <c r="E36" s="354">
        <v>25907</v>
      </c>
      <c r="F36" s="355">
        <v>30907</v>
      </c>
      <c r="G36" s="392"/>
      <c r="H36" s="354"/>
      <c r="I36" s="355"/>
      <c r="J36" s="392"/>
      <c r="K36" s="354"/>
      <c r="L36" s="355"/>
      <c r="M36" s="392"/>
      <c r="N36" s="354"/>
      <c r="O36" s="355"/>
      <c r="P36" s="392"/>
      <c r="Q36" s="354"/>
      <c r="R36" s="355"/>
      <c r="S36" s="339">
        <f t="shared" si="6"/>
        <v>23408</v>
      </c>
      <c r="T36" s="30">
        <f t="shared" si="4"/>
        <v>25907</v>
      </c>
      <c r="U36" s="45">
        <f t="shared" si="5"/>
        <v>30907</v>
      </c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</row>
    <row r="37" spans="1:31" s="371" customFormat="1" ht="15" customHeight="1">
      <c r="A37" s="368"/>
      <c r="B37" s="368"/>
      <c r="C37" s="390" t="s">
        <v>211</v>
      </c>
      <c r="D37" s="391">
        <f>1123+3161</f>
        <v>4284</v>
      </c>
      <c r="E37" s="354">
        <v>4284</v>
      </c>
      <c r="F37" s="355">
        <v>4284</v>
      </c>
      <c r="G37" s="392"/>
      <c r="H37" s="354"/>
      <c r="I37" s="355"/>
      <c r="J37" s="392"/>
      <c r="K37" s="354"/>
      <c r="L37" s="355"/>
      <c r="M37" s="392"/>
      <c r="N37" s="354"/>
      <c r="O37" s="355"/>
      <c r="P37" s="392"/>
      <c r="Q37" s="354"/>
      <c r="R37" s="355"/>
      <c r="S37" s="339">
        <f t="shared" si="6"/>
        <v>4284</v>
      </c>
      <c r="T37" s="30">
        <f t="shared" si="4"/>
        <v>4284</v>
      </c>
      <c r="U37" s="45">
        <f t="shared" si="5"/>
        <v>4284</v>
      </c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</row>
    <row r="38" spans="1:31" s="100" customFormat="1" ht="24" customHeight="1">
      <c r="A38" s="384"/>
      <c r="B38" s="384"/>
      <c r="C38" s="327" t="s">
        <v>212</v>
      </c>
      <c r="D38" s="328">
        <f>SUM(D39:D40)</f>
        <v>134015</v>
      </c>
      <c r="E38" s="329">
        <f>SUM(E39:E40)</f>
        <v>134015</v>
      </c>
      <c r="F38" s="330">
        <f>SUM(F39:F40)</f>
        <v>134065</v>
      </c>
      <c r="G38" s="334"/>
      <c r="H38" s="329"/>
      <c r="I38" s="330"/>
      <c r="J38" s="334"/>
      <c r="K38" s="329"/>
      <c r="L38" s="330"/>
      <c r="M38" s="334"/>
      <c r="N38" s="329"/>
      <c r="O38" s="330"/>
      <c r="P38" s="334"/>
      <c r="Q38" s="329"/>
      <c r="R38" s="330"/>
      <c r="S38" s="332">
        <f t="shared" si="6"/>
        <v>134015</v>
      </c>
      <c r="T38" s="30">
        <f t="shared" si="4"/>
        <v>134015</v>
      </c>
      <c r="U38" s="45">
        <f t="shared" si="5"/>
        <v>134065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s="371" customFormat="1" ht="15" customHeight="1">
      <c r="A39" s="368"/>
      <c r="B39" s="368"/>
      <c r="C39" s="393" t="s">
        <v>213</v>
      </c>
      <c r="D39" s="391">
        <f>22729-2850</f>
        <v>19879</v>
      </c>
      <c r="E39" s="354">
        <v>19879</v>
      </c>
      <c r="F39" s="355">
        <v>19929</v>
      </c>
      <c r="G39" s="392"/>
      <c r="H39" s="354"/>
      <c r="I39" s="355"/>
      <c r="J39" s="392"/>
      <c r="K39" s="354"/>
      <c r="L39" s="355"/>
      <c r="M39" s="392"/>
      <c r="N39" s="354"/>
      <c r="O39" s="355"/>
      <c r="P39" s="392"/>
      <c r="Q39" s="354"/>
      <c r="R39" s="355"/>
      <c r="S39" s="339">
        <f t="shared" si="6"/>
        <v>19879</v>
      </c>
      <c r="T39" s="30">
        <f t="shared" si="4"/>
        <v>19879</v>
      </c>
      <c r="U39" s="45">
        <f t="shared" si="5"/>
        <v>19929</v>
      </c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</row>
    <row r="40" spans="1:31" s="371" customFormat="1" ht="15" customHeight="1">
      <c r="A40" s="368"/>
      <c r="B40" s="368"/>
      <c r="C40" s="393" t="s">
        <v>214</v>
      </c>
      <c r="D40" s="391">
        <v>114136</v>
      </c>
      <c r="E40" s="354">
        <v>114136</v>
      </c>
      <c r="F40" s="355">
        <v>114136</v>
      </c>
      <c r="G40" s="392"/>
      <c r="H40" s="354"/>
      <c r="I40" s="355"/>
      <c r="J40" s="392"/>
      <c r="K40" s="354"/>
      <c r="L40" s="355"/>
      <c r="M40" s="392"/>
      <c r="N40" s="354"/>
      <c r="O40" s="355"/>
      <c r="P40" s="392"/>
      <c r="Q40" s="354"/>
      <c r="R40" s="355"/>
      <c r="S40" s="339">
        <f t="shared" si="6"/>
        <v>114136</v>
      </c>
      <c r="T40" s="30">
        <f t="shared" si="4"/>
        <v>114136</v>
      </c>
      <c r="U40" s="45">
        <f t="shared" si="5"/>
        <v>114136</v>
      </c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</row>
    <row r="41" spans="1:31" s="100" customFormat="1" ht="15" customHeight="1">
      <c r="A41" s="384"/>
      <c r="B41" s="384"/>
      <c r="C41" s="394" t="s">
        <v>61</v>
      </c>
      <c r="D41" s="386"/>
      <c r="E41" s="329"/>
      <c r="F41" s="330"/>
      <c r="G41" s="395"/>
      <c r="H41" s="387">
        <f>SUM(H42:H43)</f>
        <v>451507</v>
      </c>
      <c r="I41" s="388">
        <f>SUM(I42:I43)</f>
        <v>451507</v>
      </c>
      <c r="J41" s="395"/>
      <c r="K41" s="329"/>
      <c r="L41" s="330"/>
      <c r="M41" s="395"/>
      <c r="N41" s="329"/>
      <c r="O41" s="330"/>
      <c r="P41" s="395"/>
      <c r="Q41" s="329"/>
      <c r="R41" s="330"/>
      <c r="S41" s="339"/>
      <c r="T41" s="30">
        <f t="shared" si="4"/>
        <v>451507</v>
      </c>
      <c r="U41" s="45">
        <f t="shared" si="5"/>
        <v>451507</v>
      </c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s="371" customFormat="1" ht="15" customHeight="1">
      <c r="A42" s="368"/>
      <c r="B42" s="368"/>
      <c r="C42" s="396" t="s">
        <v>215</v>
      </c>
      <c r="D42" s="391"/>
      <c r="E42" s="354"/>
      <c r="F42" s="355"/>
      <c r="G42" s="392"/>
      <c r="H42" s="354">
        <v>123538</v>
      </c>
      <c r="I42" s="355">
        <v>123538</v>
      </c>
      <c r="J42" s="392"/>
      <c r="K42" s="354"/>
      <c r="L42" s="355"/>
      <c r="M42" s="392"/>
      <c r="N42" s="354"/>
      <c r="O42" s="355"/>
      <c r="P42" s="392"/>
      <c r="Q42" s="354"/>
      <c r="R42" s="355"/>
      <c r="S42" s="339"/>
      <c r="T42" s="30">
        <f t="shared" si="4"/>
        <v>123538</v>
      </c>
      <c r="U42" s="45">
        <f t="shared" si="5"/>
        <v>123538</v>
      </c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</row>
    <row r="43" spans="1:31" s="371" customFormat="1" ht="15" customHeight="1">
      <c r="A43" s="368"/>
      <c r="B43" s="368"/>
      <c r="C43" s="396" t="s">
        <v>216</v>
      </c>
      <c r="D43" s="391"/>
      <c r="E43" s="354"/>
      <c r="F43" s="355"/>
      <c r="G43" s="392"/>
      <c r="H43" s="354">
        <v>327969</v>
      </c>
      <c r="I43" s="355">
        <v>327969</v>
      </c>
      <c r="J43" s="392"/>
      <c r="K43" s="354"/>
      <c r="L43" s="355"/>
      <c r="M43" s="392"/>
      <c r="N43" s="354"/>
      <c r="O43" s="355"/>
      <c r="P43" s="392"/>
      <c r="Q43" s="354"/>
      <c r="R43" s="355"/>
      <c r="S43" s="339"/>
      <c r="T43" s="30">
        <f t="shared" si="4"/>
        <v>327969</v>
      </c>
      <c r="U43" s="45">
        <f t="shared" si="5"/>
        <v>327969</v>
      </c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</row>
    <row r="44" spans="1:31" s="100" customFormat="1" ht="15" customHeight="1" thickBot="1">
      <c r="A44" s="384"/>
      <c r="B44" s="384"/>
      <c r="C44" s="397" t="s">
        <v>78</v>
      </c>
      <c r="D44" s="398">
        <f>SUM(D6,D7,D8,D10,D14,D15,D16,D17,D18,D19,D25,D35,D38,D21,D20)</f>
        <v>5896985</v>
      </c>
      <c r="E44" s="399">
        <f>SUM(E6,E7,E8,E10,E14,E15,E16,E17,E18,E19,E25,E35,E38,E21,E20)</f>
        <v>2378552</v>
      </c>
      <c r="F44" s="400">
        <f>SUM(F6,F7,F8,F10,F14,F15,F16,F17,F18,F19,F25,F35,F38,F21,F20)</f>
        <v>2481088</v>
      </c>
      <c r="G44" s="401">
        <f>SUM(G6,G7,G8,G10,G14,G15,G16,G17,G18,G19,G25,G35,G38,G21,G20)</f>
        <v>603639</v>
      </c>
      <c r="H44" s="399">
        <f>SUM(H6:H8,H12,H25+H41+H14)</f>
        <v>1264410</v>
      </c>
      <c r="I44" s="400">
        <f>SUM(I6:I8,I12,I25+I41+I14)</f>
        <v>1235409</v>
      </c>
      <c r="J44" s="401">
        <f>SUM(J6,J7,J8,J10,J14,J15,J16,J17,J18,J19,J25,J35,J38,J21,J20)</f>
        <v>16864</v>
      </c>
      <c r="K44" s="399">
        <f>SUM(K6:K8)</f>
        <v>17337</v>
      </c>
      <c r="L44" s="400">
        <f>SUM(L6:L8)</f>
        <v>17337</v>
      </c>
      <c r="M44" s="401">
        <f>SUM(M6+M7+M8+M13+M14+M15)</f>
        <v>1564605</v>
      </c>
      <c r="N44" s="399">
        <f>SUM(N6+N7+N8+N10+N14+N15)</f>
        <v>1732187</v>
      </c>
      <c r="O44" s="400">
        <f>SUM(O6+O7+O8+O10+O14+O15)</f>
        <v>1725583</v>
      </c>
      <c r="P44" s="401">
        <f>SUM(P6+P7+P8+P15)</f>
        <v>761450</v>
      </c>
      <c r="Q44" s="399">
        <f>SUM(Q6:Q14)</f>
        <v>318441</v>
      </c>
      <c r="R44" s="400">
        <f>SUM(R6:R14)</f>
        <v>318441</v>
      </c>
      <c r="S44" s="402">
        <f>SUM(D44,G44,J44,M44,P44)</f>
        <v>8843543</v>
      </c>
      <c r="T44" s="300">
        <f t="shared" si="4"/>
        <v>5710927</v>
      </c>
      <c r="U44" s="301">
        <f t="shared" si="5"/>
        <v>5777858</v>
      </c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="306" customFormat="1" ht="25.5" customHeight="1"/>
    <row r="46" s="306" customFormat="1" ht="25.5" customHeight="1"/>
    <row r="47" spans="3:31" ht="25.5" customHeight="1"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</row>
    <row r="48" spans="3:31" ht="25.5" customHeight="1"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</row>
    <row r="49" spans="3:31" ht="25.5" customHeight="1"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</row>
    <row r="50" spans="3:31" ht="25.5" customHeight="1"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</row>
    <row r="51" spans="3:31" ht="25.5" customHeight="1"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</row>
    <row r="52" spans="3:31" ht="25.5" customHeight="1"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</row>
    <row r="53" spans="3:31" ht="25.5" customHeight="1"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</row>
    <row r="54" spans="3:31" ht="25.5" customHeight="1"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</row>
    <row r="55" spans="3:31" ht="25.5" customHeight="1"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</row>
    <row r="56" spans="3:31" ht="25.5" customHeight="1"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</row>
    <row r="57" spans="3:31" ht="25.5" customHeight="1"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</row>
    <row r="58" spans="3:31" ht="25.5" customHeight="1"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</row>
    <row r="59" spans="3:31" ht="25.5" customHeight="1"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</row>
    <row r="60" spans="3:31" ht="25.5" customHeight="1"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</row>
    <row r="61" spans="3:31" ht="25.5" customHeight="1"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</row>
    <row r="62" spans="3:31" ht="25.5" customHeight="1"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</row>
    <row r="63" spans="3:31" ht="25.5" customHeight="1"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</row>
    <row r="64" spans="3:31" ht="25.5" customHeight="1"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</row>
    <row r="65" spans="3:31" ht="25.5" customHeight="1"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</row>
    <row r="66" spans="3:31" ht="25.5" customHeight="1"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</row>
    <row r="67" spans="3:31" ht="25.5" customHeight="1"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</row>
    <row r="68" spans="3:31" ht="25.5" customHeight="1"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</row>
    <row r="69" spans="3:31" ht="25.5" customHeight="1"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</row>
    <row r="70" spans="3:31" ht="25.5" customHeight="1"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</row>
    <row r="71" spans="3:18" ht="25.5" customHeight="1"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</row>
    <row r="72" spans="3:18" ht="25.5" customHeight="1"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</row>
    <row r="73" spans="3:18" ht="25.5" customHeight="1"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</row>
    <row r="74" spans="3:18" ht="25.5" customHeight="1"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</row>
    <row r="75" spans="3:18" ht="25.5" customHeight="1"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</row>
    <row r="76" spans="3:18" ht="25.5" customHeight="1"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</row>
    <row r="77" spans="3:18" ht="25.5" customHeight="1"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</row>
    <row r="78" spans="3:18" ht="25.5" customHeight="1"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</row>
    <row r="79" spans="3:18" ht="25.5" customHeight="1"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</row>
    <row r="80" spans="3:18" ht="25.5" customHeight="1"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</row>
    <row r="81" spans="3:18" ht="25.5" customHeight="1"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</row>
    <row r="82" spans="3:18" ht="25.5" customHeight="1"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</row>
    <row r="83" spans="3:18" ht="25.5" customHeight="1"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</row>
    <row r="84" spans="3:18" ht="25.5" customHeight="1"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</row>
    <row r="85" spans="3:18" ht="25.5" customHeight="1"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</row>
    <row r="86" spans="3:18" ht="25.5" customHeight="1"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</row>
    <row r="87" spans="3:18" ht="25.5" customHeight="1"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</row>
    <row r="88" spans="3:18" ht="25.5" customHeight="1"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</row>
    <row r="89" spans="3:18" ht="25.5" customHeight="1"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</row>
    <row r="90" spans="3:18" ht="25.5" customHeight="1"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</row>
    <row r="91" spans="3:18" ht="25.5" customHeight="1"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</row>
    <row r="92" spans="3:18" ht="25.5" customHeight="1"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</row>
    <row r="93" spans="3:18" ht="25.5" customHeight="1"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</row>
    <row r="94" spans="3:18" ht="25.5" customHeight="1"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</row>
    <row r="95" spans="3:18" ht="25.5" customHeight="1"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</row>
    <row r="96" spans="3:18" ht="25.5" customHeight="1"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</row>
    <row r="97" spans="3:18" ht="25.5" customHeight="1"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</row>
    <row r="98" spans="3:18" ht="25.5" customHeight="1"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</row>
    <row r="99" spans="3:18" ht="25.5" customHeight="1"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</row>
    <row r="100" spans="3:18" ht="25.5" customHeight="1"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</row>
    <row r="101" spans="3:18" ht="25.5" customHeight="1"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</row>
    <row r="102" spans="3:18" ht="25.5" customHeight="1"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</row>
    <row r="103" spans="3:18" ht="25.5" customHeight="1"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</row>
    <row r="104" spans="3:18" ht="25.5" customHeight="1"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</row>
    <row r="105" spans="3:18" ht="25.5" customHeight="1"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</row>
    <row r="106" spans="3:18" ht="25.5" customHeight="1"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</row>
    <row r="107" spans="3:18" ht="25.5" customHeight="1"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</row>
    <row r="108" spans="3:18" ht="25.5" customHeight="1"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</row>
    <row r="109" spans="3:18" ht="25.5" customHeight="1"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</row>
    <row r="110" spans="3:18" ht="25.5" customHeight="1"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</row>
    <row r="111" spans="3:18" ht="25.5" customHeight="1"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</row>
    <row r="112" spans="3:18" ht="25.5" customHeight="1"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</row>
    <row r="113" spans="3:18" ht="25.5" customHeight="1"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</row>
    <row r="114" spans="3:18" ht="25.5" customHeight="1"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</row>
    <row r="115" spans="3:18" ht="25.5" customHeight="1"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</row>
    <row r="116" spans="3:18" ht="25.5" customHeight="1"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</row>
    <row r="117" spans="3:18" ht="25.5" customHeight="1"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</row>
    <row r="118" spans="3:18" ht="25.5" customHeight="1"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</row>
    <row r="119" spans="3:18" ht="25.5" customHeight="1"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</row>
    <row r="120" spans="3:18" ht="25.5" customHeight="1"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</row>
    <row r="121" spans="3:18" ht="25.5" customHeight="1"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</row>
    <row r="122" spans="3:18" ht="25.5" customHeight="1"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</row>
    <row r="123" spans="3:18" ht="25.5" customHeight="1"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</row>
    <row r="124" spans="3:18" ht="25.5" customHeight="1"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</row>
    <row r="125" spans="3:18" ht="25.5" customHeight="1"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</row>
    <row r="126" spans="3:18" ht="25.5" customHeight="1"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</row>
    <row r="127" spans="3:18" ht="25.5" customHeight="1"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</row>
    <row r="128" spans="3:18" ht="25.5" customHeight="1"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</row>
    <row r="129" spans="3:18" ht="25.5" customHeight="1"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</row>
    <row r="130" spans="3:18" ht="25.5" customHeight="1"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</row>
    <row r="131" spans="3:18" ht="25.5" customHeight="1"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</row>
    <row r="132" spans="3:18" ht="25.5" customHeight="1"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</row>
    <row r="133" spans="3:18" ht="25.5" customHeight="1"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</row>
    <row r="134" spans="3:18" ht="25.5" customHeight="1"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</row>
    <row r="135" spans="3:18" ht="25.5" customHeight="1"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</row>
    <row r="136" spans="3:18" ht="25.5" customHeight="1"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</row>
    <row r="137" spans="3:18" ht="25.5" customHeight="1"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</row>
    <row r="138" spans="3:18" ht="25.5" customHeight="1"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</row>
    <row r="139" spans="3:18" ht="25.5" customHeight="1"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</row>
    <row r="140" spans="3:18" ht="25.5" customHeight="1"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</row>
    <row r="141" spans="3:18" ht="25.5" customHeight="1"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</row>
    <row r="142" spans="3:18" ht="25.5" customHeight="1"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</row>
    <row r="143" spans="3:18" ht="25.5" customHeight="1"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</row>
    <row r="144" spans="3:18" ht="25.5" customHeight="1"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</row>
    <row r="145" spans="3:18" ht="25.5" customHeight="1"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</row>
    <row r="146" spans="3:18" ht="25.5" customHeight="1"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</row>
    <row r="147" spans="3:18" ht="25.5" customHeight="1"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</row>
    <row r="148" spans="3:18" ht="25.5" customHeight="1"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</row>
    <row r="149" spans="3:18" ht="25.5" customHeight="1"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</row>
    <row r="150" spans="3:18" ht="25.5" customHeight="1"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</row>
    <row r="151" spans="3:18" ht="25.5" customHeight="1"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</row>
    <row r="152" spans="3:18" ht="25.5" customHeight="1"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</row>
    <row r="153" spans="3:18" ht="25.5" customHeight="1"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</row>
    <row r="154" spans="3:18" ht="25.5" customHeight="1"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</row>
    <row r="155" spans="3:18" ht="25.5" customHeight="1"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</row>
    <row r="156" spans="3:18" ht="25.5" customHeight="1"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</row>
    <row r="157" spans="3:18" ht="25.5" customHeight="1"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</row>
    <row r="158" spans="3:18" ht="25.5" customHeight="1"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</row>
    <row r="159" spans="3:18" ht="25.5" customHeight="1"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</row>
    <row r="160" spans="3:18" ht="25.5" customHeight="1"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</row>
    <row r="161" spans="3:18" ht="25.5" customHeight="1"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</row>
    <row r="162" spans="3:18" ht="25.5" customHeight="1"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</row>
    <row r="163" spans="3:18" ht="25.5" customHeight="1"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</row>
    <row r="164" spans="3:18" ht="25.5" customHeight="1"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</row>
    <row r="165" spans="3:18" ht="25.5" customHeight="1"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</row>
    <row r="166" spans="3:18" ht="25.5" customHeight="1"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</row>
    <row r="167" spans="3:18" ht="25.5" customHeight="1"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</row>
    <row r="168" spans="3:18" ht="25.5" customHeight="1"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</row>
    <row r="169" spans="3:18" ht="25.5" customHeight="1"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</row>
    <row r="170" spans="3:18" ht="25.5" customHeight="1"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</row>
    <row r="171" spans="3:18" ht="25.5" customHeight="1"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</row>
    <row r="172" spans="3:18" ht="25.5" customHeight="1"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</row>
    <row r="173" spans="3:18" ht="25.5" customHeight="1"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</row>
    <row r="174" spans="3:18" ht="25.5" customHeight="1"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</row>
    <row r="175" spans="3:18" ht="25.5" customHeight="1"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</row>
    <row r="176" spans="3:18" ht="25.5" customHeight="1"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</row>
    <row r="177" spans="3:18" ht="25.5" customHeight="1"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</row>
    <row r="178" spans="3:18" ht="25.5" customHeight="1"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</row>
    <row r="179" spans="3:18" ht="25.5" customHeight="1"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</row>
    <row r="180" spans="3:18" ht="25.5" customHeight="1"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</row>
    <row r="181" spans="3:18" ht="25.5" customHeight="1"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</row>
    <row r="182" spans="3:18" ht="25.5" customHeight="1"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</row>
    <row r="183" spans="3:18" ht="25.5" customHeight="1"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</row>
    <row r="184" spans="3:18" ht="25.5" customHeight="1"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</row>
    <row r="185" spans="3:18" ht="25.5" customHeight="1"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</row>
    <row r="186" spans="3:18" ht="25.5" customHeight="1"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</row>
    <row r="187" spans="3:18" ht="25.5" customHeight="1"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</row>
    <row r="188" spans="3:18" ht="25.5" customHeight="1"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</row>
    <row r="189" spans="3:18" ht="25.5" customHeight="1"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</row>
    <row r="190" spans="3:18" ht="25.5" customHeight="1"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</row>
    <row r="191" spans="3:18" ht="25.5" customHeight="1"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</row>
    <row r="192" spans="3:18" ht="25.5" customHeight="1"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</row>
    <row r="193" spans="3:18" ht="25.5" customHeight="1"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</row>
    <row r="194" spans="3:18" ht="25.5" customHeight="1"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</row>
    <row r="195" spans="3:18" ht="25.5" customHeight="1"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</row>
    <row r="196" spans="3:18" ht="25.5" customHeight="1"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</row>
    <row r="197" spans="3:18" ht="25.5" customHeight="1"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</row>
    <row r="198" spans="3:18" ht="25.5" customHeight="1"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</row>
    <row r="199" spans="3:18" ht="25.5" customHeight="1"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</row>
    <row r="200" spans="3:18" ht="25.5" customHeight="1"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</row>
    <row r="201" spans="3:18" ht="25.5" customHeight="1"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</row>
    <row r="202" spans="3:18" ht="25.5" customHeight="1"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</row>
    <row r="203" spans="3:18" ht="25.5" customHeight="1"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</row>
    <row r="204" spans="3:18" ht="25.5" customHeight="1"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</row>
    <row r="205" spans="3:18" ht="25.5" customHeight="1"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</row>
    <row r="206" spans="3:18" ht="25.5" customHeight="1"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</row>
    <row r="207" spans="3:18" ht="25.5" customHeight="1"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</row>
    <row r="208" spans="3:18" ht="25.5" customHeight="1"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</row>
    <row r="209" spans="3:18" ht="25.5" customHeight="1"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</row>
    <row r="210" spans="3:18" ht="25.5" customHeight="1"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</row>
    <row r="211" spans="3:18" ht="25.5" customHeight="1"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</row>
    <row r="212" spans="3:18" ht="25.5" customHeight="1"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</row>
    <row r="213" spans="3:18" ht="25.5" customHeight="1"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</row>
    <row r="214" spans="3:18" ht="25.5" customHeight="1"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</row>
    <row r="215" spans="3:18" ht="25.5" customHeight="1"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</row>
    <row r="216" spans="3:18" ht="25.5" customHeight="1"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</row>
    <row r="217" spans="3:18" ht="25.5" customHeight="1"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</row>
    <row r="218" spans="3:18" ht="25.5" customHeight="1"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</row>
    <row r="219" spans="3:18" ht="25.5" customHeight="1"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</row>
    <row r="220" spans="3:18" ht="25.5" customHeight="1"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</row>
    <row r="221" spans="3:18" ht="25.5" customHeight="1"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</row>
    <row r="222" spans="3:18" ht="25.5" customHeight="1"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</row>
    <row r="223" spans="3:18" ht="25.5" customHeight="1"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</row>
    <row r="224" spans="3:18" ht="25.5" customHeight="1"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</row>
    <row r="225" spans="3:18" ht="25.5" customHeight="1"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</row>
    <row r="226" spans="3:18" ht="25.5" customHeight="1"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</row>
    <row r="227" spans="3:18" ht="25.5" customHeight="1"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</row>
    <row r="228" spans="3:18" ht="25.5" customHeight="1"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</row>
    <row r="229" spans="3:18" ht="25.5" customHeight="1"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</row>
    <row r="230" spans="3:18" ht="25.5" customHeight="1"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</row>
    <row r="231" spans="3:18" ht="25.5" customHeight="1"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</row>
    <row r="232" spans="3:18" ht="25.5" customHeight="1"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</row>
    <row r="233" spans="3:18" ht="25.5" customHeight="1"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</row>
    <row r="234" spans="3:18" ht="25.5" customHeight="1"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</row>
    <row r="235" spans="3:18" ht="25.5" customHeight="1"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</row>
    <row r="236" spans="3:18" ht="25.5" customHeight="1"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</row>
    <row r="237" spans="3:18" ht="25.5" customHeight="1"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</row>
    <row r="238" spans="3:18" ht="25.5" customHeight="1"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</row>
    <row r="239" spans="3:18" ht="25.5" customHeight="1"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</row>
    <row r="240" spans="3:18" ht="25.5" customHeight="1"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</row>
    <row r="241" spans="3:18" ht="25.5" customHeight="1"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</row>
    <row r="242" spans="3:18" ht="25.5" customHeight="1"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</row>
    <row r="243" spans="3:18" ht="25.5" customHeight="1"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</row>
    <row r="244" spans="3:18" ht="25.5" customHeight="1"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</row>
    <row r="245" spans="3:18" ht="25.5" customHeight="1"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</row>
    <row r="246" spans="3:18" ht="25.5" customHeight="1"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</row>
    <row r="247" spans="3:18" ht="25.5" customHeight="1"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</row>
    <row r="248" spans="3:18" ht="25.5" customHeight="1"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</row>
    <row r="249" spans="3:18" ht="25.5" customHeight="1"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</row>
    <row r="250" spans="3:18" ht="25.5" customHeight="1"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</row>
    <row r="251" spans="3:18" ht="25.5" customHeight="1"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</row>
    <row r="252" spans="3:18" ht="25.5" customHeight="1"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</row>
    <row r="253" spans="3:18" ht="25.5" customHeight="1"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</row>
    <row r="254" spans="3:18" ht="25.5" customHeight="1"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</row>
    <row r="255" spans="3:18" ht="25.5" customHeight="1"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</row>
    <row r="256" spans="3:18" ht="25.5" customHeight="1"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</row>
    <row r="257" spans="3:18" ht="25.5" customHeight="1"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</row>
    <row r="258" spans="3:18" ht="25.5" customHeight="1"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</row>
    <row r="259" spans="3:18" ht="25.5" customHeight="1"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</row>
    <row r="260" spans="3:18" ht="25.5" customHeight="1"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</row>
    <row r="261" spans="3:18" ht="25.5" customHeight="1"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</row>
    <row r="262" spans="3:18" ht="25.5" customHeight="1"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</row>
    <row r="263" spans="3:18" ht="25.5" customHeight="1"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</row>
    <row r="264" spans="3:18" ht="25.5" customHeight="1"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</row>
    <row r="265" spans="3:18" ht="25.5" customHeight="1"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</row>
    <row r="266" spans="3:18" ht="25.5" customHeight="1"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</row>
    <row r="267" spans="3:18" ht="25.5" customHeight="1"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</row>
    <row r="268" spans="3:18" ht="25.5" customHeight="1"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</row>
    <row r="269" spans="3:18" ht="25.5" customHeight="1"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</row>
    <row r="270" spans="3:18" ht="25.5" customHeight="1"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</row>
    <row r="271" spans="3:18" ht="25.5" customHeight="1"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</row>
    <row r="272" spans="3:18" ht="25.5" customHeight="1"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</row>
    <row r="273" spans="3:18" ht="25.5" customHeight="1"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</row>
    <row r="274" spans="3:18" ht="25.5" customHeight="1">
      <c r="C274" s="306"/>
      <c r="D274" s="306"/>
      <c r="E274" s="306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</row>
    <row r="275" spans="3:18" ht="25.5" customHeight="1"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</row>
  </sheetData>
  <mergeCells count="9">
    <mergeCell ref="C1:U1"/>
    <mergeCell ref="C2:U2"/>
    <mergeCell ref="D4:F4"/>
    <mergeCell ref="G4:I4"/>
    <mergeCell ref="J4:L4"/>
    <mergeCell ref="M4:O4"/>
    <mergeCell ref="P4:R4"/>
    <mergeCell ref="S4:U4"/>
    <mergeCell ref="C4:C5"/>
  </mergeCells>
  <printOptions horizontalCentered="1"/>
  <pageMargins left="0.2" right="0" top="0.3937007874015748" bottom="0.3937007874015748" header="0.3937007874015748" footer="0.3937007874015748"/>
  <pageSetup horizontalDpi="600" verticalDpi="600" orientation="landscape" paperSize="9" scale="56" r:id="rId1"/>
  <headerFooter alignWithMargins="0">
    <oddHeader>&amp;L&amp;8 4. melléklet a 10/2013.(III.28.) önkormányzati rendelethez
"4. melléklet a 3/2012. (II.16.)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tabSelected="1" view="pageBreakPreview" zoomScaleSheetLayoutView="100" workbookViewId="0" topLeftCell="A1">
      <selection activeCell="A83" sqref="A83"/>
    </sheetView>
  </sheetViews>
  <sheetFormatPr defaultColWidth="9.00390625" defaultRowHeight="12.75"/>
  <cols>
    <col min="1" max="1" width="80.00390625" style="403" customWidth="1"/>
    <col min="2" max="2" width="11.875" style="436" customWidth="1"/>
    <col min="3" max="3" width="11.875" style="436" hidden="1" customWidth="1"/>
    <col min="4" max="4" width="12.875" style="403" customWidth="1"/>
    <col min="5" max="5" width="13.375" style="406" customWidth="1"/>
    <col min="6" max="16384" width="9.125" style="403" customWidth="1"/>
  </cols>
  <sheetData>
    <row r="1" spans="1:5" ht="12.75">
      <c r="A1" s="498" t="s">
        <v>217</v>
      </c>
      <c r="B1" s="498"/>
      <c r="C1" s="498"/>
      <c r="D1" s="498"/>
      <c r="E1" s="498"/>
    </row>
    <row r="2" spans="1:5" ht="12.75">
      <c r="A2" s="498" t="s">
        <v>218</v>
      </c>
      <c r="B2" s="498"/>
      <c r="C2" s="498"/>
      <c r="D2" s="498"/>
      <c r="E2" s="498"/>
    </row>
    <row r="3" spans="1:5" ht="12.75">
      <c r="A3" s="499" t="s">
        <v>219</v>
      </c>
      <c r="B3" s="499"/>
      <c r="C3" s="499"/>
      <c r="D3" s="499"/>
      <c r="E3" s="499"/>
    </row>
    <row r="4" spans="1:3" ht="13.5" thickBot="1">
      <c r="A4" s="404"/>
      <c r="B4" s="405"/>
      <c r="C4" s="405"/>
    </row>
    <row r="5" spans="1:5" ht="13.5" thickBot="1">
      <c r="A5" s="407" t="s">
        <v>220</v>
      </c>
      <c r="B5" s="408" t="s">
        <v>3</v>
      </c>
      <c r="C5" s="409" t="s">
        <v>221</v>
      </c>
      <c r="D5" s="410" t="s">
        <v>222</v>
      </c>
      <c r="E5" s="411" t="s">
        <v>79</v>
      </c>
    </row>
    <row r="6" spans="1:5" ht="12.75">
      <c r="A6" s="412"/>
      <c r="B6" s="413"/>
      <c r="C6" s="414"/>
      <c r="D6" s="415"/>
      <c r="E6" s="416"/>
    </row>
    <row r="7" spans="1:5" ht="12.75">
      <c r="A7" s="417" t="s">
        <v>30</v>
      </c>
      <c r="B7" s="418"/>
      <c r="C7" s="419"/>
      <c r="D7" s="420"/>
      <c r="E7" s="421"/>
    </row>
    <row r="8" spans="1:5" ht="12.75">
      <c r="A8" s="422" t="s">
        <v>223</v>
      </c>
      <c r="B8" s="418">
        <v>40800</v>
      </c>
      <c r="C8" s="419">
        <v>40800</v>
      </c>
      <c r="D8" s="420">
        <v>40800</v>
      </c>
      <c r="E8" s="421">
        <f>D8+12192</f>
        <v>52992</v>
      </c>
    </row>
    <row r="9" spans="1:5" ht="12.75">
      <c r="A9" s="422" t="s">
        <v>224</v>
      </c>
      <c r="B9" s="418">
        <v>2450</v>
      </c>
      <c r="C9" s="419">
        <v>2450</v>
      </c>
      <c r="D9" s="420">
        <v>2450</v>
      </c>
      <c r="E9" s="421">
        <f>D9</f>
        <v>2450</v>
      </c>
    </row>
    <row r="10" spans="1:5" ht="12.75">
      <c r="A10" s="422" t="s">
        <v>225</v>
      </c>
      <c r="B10" s="418">
        <v>15193</v>
      </c>
      <c r="C10" s="419">
        <v>15193</v>
      </c>
      <c r="D10" s="420">
        <v>15193</v>
      </c>
      <c r="E10" s="421">
        <f>D10</f>
        <v>15193</v>
      </c>
    </row>
    <row r="11" spans="1:5" ht="12.75">
      <c r="A11" s="422" t="s">
        <v>226</v>
      </c>
      <c r="B11" s="418">
        <v>8000</v>
      </c>
      <c r="C11" s="419">
        <v>8000</v>
      </c>
      <c r="D11" s="420">
        <v>8000</v>
      </c>
      <c r="E11" s="421">
        <f>D11</f>
        <v>8000</v>
      </c>
    </row>
    <row r="12" spans="1:5" ht="12.75">
      <c r="A12" s="422" t="s">
        <v>227</v>
      </c>
      <c r="B12" s="418">
        <v>1500</v>
      </c>
      <c r="C12" s="419">
        <v>1500</v>
      </c>
      <c r="D12" s="420">
        <v>1500</v>
      </c>
      <c r="E12" s="421">
        <f>D12</f>
        <v>1500</v>
      </c>
    </row>
    <row r="13" spans="1:5" ht="12.75">
      <c r="A13" s="422" t="s">
        <v>228</v>
      </c>
      <c r="B13" s="418">
        <v>31500</v>
      </c>
      <c r="C13" s="419">
        <v>31500</v>
      </c>
      <c r="D13" s="420">
        <v>31500</v>
      </c>
      <c r="E13" s="421">
        <f>D13</f>
        <v>31500</v>
      </c>
    </row>
    <row r="14" spans="1:5" ht="12.75">
      <c r="A14" s="422" t="s">
        <v>229</v>
      </c>
      <c r="B14" s="418">
        <v>8500</v>
      </c>
      <c r="C14" s="419">
        <v>8500</v>
      </c>
      <c r="D14" s="420">
        <v>8500</v>
      </c>
      <c r="E14" s="421">
        <v>3990</v>
      </c>
    </row>
    <row r="15" spans="1:5" ht="12.75">
      <c r="A15" s="422" t="s">
        <v>230</v>
      </c>
      <c r="B15" s="418"/>
      <c r="C15" s="419"/>
      <c r="D15" s="420">
        <v>4919</v>
      </c>
      <c r="E15" s="421">
        <f>D15</f>
        <v>4919</v>
      </c>
    </row>
    <row r="16" spans="1:5" ht="12.75">
      <c r="A16" s="422" t="s">
        <v>231</v>
      </c>
      <c r="B16" s="418"/>
      <c r="C16" s="419"/>
      <c r="D16" s="420">
        <v>4</v>
      </c>
      <c r="E16" s="421">
        <f>D16</f>
        <v>4</v>
      </c>
    </row>
    <row r="17" spans="1:5" ht="12.75">
      <c r="A17" s="422" t="s">
        <v>232</v>
      </c>
      <c r="B17" s="418"/>
      <c r="C17" s="419"/>
      <c r="D17" s="420">
        <v>3282</v>
      </c>
      <c r="E17" s="421">
        <f>D17</f>
        <v>3282</v>
      </c>
    </row>
    <row r="18" spans="1:5" ht="12.75">
      <c r="A18" s="422" t="s">
        <v>233</v>
      </c>
      <c r="B18" s="418"/>
      <c r="C18" s="419"/>
      <c r="D18" s="420"/>
      <c r="E18" s="421">
        <v>1565</v>
      </c>
    </row>
    <row r="19" spans="1:5" ht="12.75">
      <c r="A19" s="422" t="s">
        <v>234</v>
      </c>
      <c r="B19" s="418"/>
      <c r="C19" s="419"/>
      <c r="D19" s="420"/>
      <c r="E19" s="421">
        <v>2546</v>
      </c>
    </row>
    <row r="20" spans="1:5" ht="12.75">
      <c r="A20" s="422" t="s">
        <v>235</v>
      </c>
      <c r="B20" s="418"/>
      <c r="C20" s="419"/>
      <c r="D20" s="420"/>
      <c r="E20" s="421">
        <v>2216</v>
      </c>
    </row>
    <row r="21" spans="1:5" s="426" customFormat="1" ht="12.75">
      <c r="A21" s="417" t="s">
        <v>236</v>
      </c>
      <c r="B21" s="423">
        <f>SUM(B8:B14)</f>
        <v>107943</v>
      </c>
      <c r="C21" s="424">
        <f>SUM(C8:C14)</f>
        <v>107943</v>
      </c>
      <c r="D21" s="424">
        <f>SUM(D8:D17)</f>
        <v>116148</v>
      </c>
      <c r="E21" s="425">
        <f>SUM(E8:E20)</f>
        <v>130157</v>
      </c>
    </row>
    <row r="22" spans="1:5" ht="12.75">
      <c r="A22" s="422"/>
      <c r="B22" s="418"/>
      <c r="C22" s="419"/>
      <c r="D22" s="420"/>
      <c r="E22" s="421"/>
    </row>
    <row r="23" spans="1:5" ht="12.75">
      <c r="A23" s="417" t="s">
        <v>237</v>
      </c>
      <c r="B23" s="418"/>
      <c r="C23" s="419"/>
      <c r="D23" s="420"/>
      <c r="E23" s="421"/>
    </row>
    <row r="24" spans="1:5" ht="12.75">
      <c r="A24" s="422" t="s">
        <v>238</v>
      </c>
      <c r="B24" s="418">
        <v>9345</v>
      </c>
      <c r="C24" s="419">
        <v>9345</v>
      </c>
      <c r="D24" s="420">
        <v>9345</v>
      </c>
      <c r="E24" s="421">
        <f aca="true" t="shared" si="0" ref="E24:E32">D24</f>
        <v>9345</v>
      </c>
    </row>
    <row r="25" spans="1:5" ht="12.75">
      <c r="A25" s="422" t="s">
        <v>239</v>
      </c>
      <c r="B25" s="418">
        <v>10035</v>
      </c>
      <c r="C25" s="419">
        <v>10035</v>
      </c>
      <c r="D25" s="420">
        <v>10035</v>
      </c>
      <c r="E25" s="421">
        <f t="shared" si="0"/>
        <v>10035</v>
      </c>
    </row>
    <row r="26" spans="1:5" ht="12.75">
      <c r="A26" s="422" t="s">
        <v>240</v>
      </c>
      <c r="B26" s="418">
        <v>301568</v>
      </c>
      <c r="C26" s="419">
        <v>301568</v>
      </c>
      <c r="D26" s="420">
        <v>0</v>
      </c>
      <c r="E26" s="421">
        <f t="shared" si="0"/>
        <v>0</v>
      </c>
    </row>
    <row r="27" spans="1:5" ht="12.75">
      <c r="A27" s="422" t="s">
        <v>241</v>
      </c>
      <c r="B27" s="418">
        <v>34677</v>
      </c>
      <c r="C27" s="419">
        <v>34677</v>
      </c>
      <c r="D27" s="420">
        <f>34677+21597</f>
        <v>56274</v>
      </c>
      <c r="E27" s="421">
        <f t="shared" si="0"/>
        <v>56274</v>
      </c>
    </row>
    <row r="28" spans="1:5" ht="25.5">
      <c r="A28" s="427" t="s">
        <v>242</v>
      </c>
      <c r="B28" s="418">
        <v>435200</v>
      </c>
      <c r="C28" s="419">
        <v>435200</v>
      </c>
      <c r="D28" s="420">
        <v>0</v>
      </c>
      <c r="E28" s="421">
        <f t="shared" si="0"/>
        <v>0</v>
      </c>
    </row>
    <row r="29" spans="1:5" ht="25.5">
      <c r="A29" s="427" t="s">
        <v>243</v>
      </c>
      <c r="B29" s="418">
        <v>312406</v>
      </c>
      <c r="C29" s="419">
        <v>312406</v>
      </c>
      <c r="D29" s="420">
        <f>312406-279102</f>
        <v>33304</v>
      </c>
      <c r="E29" s="421">
        <f t="shared" si="0"/>
        <v>33304</v>
      </c>
    </row>
    <row r="30" spans="1:5" ht="12.75">
      <c r="A30" s="427" t="s">
        <v>244</v>
      </c>
      <c r="B30" s="418"/>
      <c r="C30" s="419"/>
      <c r="D30" s="420">
        <v>4403</v>
      </c>
      <c r="E30" s="421">
        <f t="shared" si="0"/>
        <v>4403</v>
      </c>
    </row>
    <row r="31" spans="1:5" ht="12.75">
      <c r="A31" s="427" t="s">
        <v>245</v>
      </c>
      <c r="B31" s="418"/>
      <c r="C31" s="419"/>
      <c r="D31" s="420">
        <v>969</v>
      </c>
      <c r="E31" s="421">
        <f t="shared" si="0"/>
        <v>969</v>
      </c>
    </row>
    <row r="32" spans="1:5" ht="25.5">
      <c r="A32" s="427" t="s">
        <v>246</v>
      </c>
      <c r="B32" s="418"/>
      <c r="C32" s="419"/>
      <c r="D32" s="420">
        <v>1673</v>
      </c>
      <c r="E32" s="421">
        <f t="shared" si="0"/>
        <v>1673</v>
      </c>
    </row>
    <row r="33" spans="1:5" s="426" customFormat="1" ht="12.75">
      <c r="A33" s="417" t="s">
        <v>236</v>
      </c>
      <c r="B33" s="423">
        <f>SUM(B24:B29)</f>
        <v>1103231</v>
      </c>
      <c r="C33" s="428">
        <f>SUM(C24:C29)</f>
        <v>1103231</v>
      </c>
      <c r="D33" s="424">
        <f>SUM(D24:D32)</f>
        <v>116003</v>
      </c>
      <c r="E33" s="425">
        <f>SUM(E24:E32)</f>
        <v>116003</v>
      </c>
    </row>
    <row r="34" spans="1:5" ht="12.75">
      <c r="A34" s="422"/>
      <c r="B34" s="418"/>
      <c r="C34" s="419"/>
      <c r="D34" s="420"/>
      <c r="E34" s="421"/>
    </row>
    <row r="35" spans="1:5" ht="12.75">
      <c r="A35" s="417" t="s">
        <v>247</v>
      </c>
      <c r="B35" s="418"/>
      <c r="C35" s="419"/>
      <c r="D35" s="420"/>
      <c r="E35" s="421"/>
    </row>
    <row r="36" spans="1:5" ht="12.75">
      <c r="A36" s="422" t="s">
        <v>248</v>
      </c>
      <c r="B36" s="418">
        <v>8700</v>
      </c>
      <c r="C36" s="419">
        <v>8700</v>
      </c>
      <c r="D36" s="420">
        <v>8700</v>
      </c>
      <c r="E36" s="421">
        <f>D36</f>
        <v>8700</v>
      </c>
    </row>
    <row r="37" spans="1:5" ht="25.5">
      <c r="A37" s="427" t="s">
        <v>249</v>
      </c>
      <c r="B37" s="418">
        <v>600</v>
      </c>
      <c r="C37" s="419">
        <v>600</v>
      </c>
      <c r="D37" s="420">
        <v>600</v>
      </c>
      <c r="E37" s="421">
        <f>D37</f>
        <v>600</v>
      </c>
    </row>
    <row r="38" spans="1:5" ht="12.75">
      <c r="A38" s="427" t="s">
        <v>250</v>
      </c>
      <c r="B38" s="418"/>
      <c r="C38" s="419"/>
      <c r="D38" s="420">
        <v>361</v>
      </c>
      <c r="E38" s="421">
        <f>D38</f>
        <v>361</v>
      </c>
    </row>
    <row r="39" spans="1:5" s="426" customFormat="1" ht="12.75">
      <c r="A39" s="417" t="s">
        <v>236</v>
      </c>
      <c r="B39" s="423">
        <f>SUM(B36:B37)</f>
        <v>9300</v>
      </c>
      <c r="C39" s="424">
        <f>SUM(C36:C37)</f>
        <v>9300</v>
      </c>
      <c r="D39" s="424">
        <f>SUM(D36:D37:D38)</f>
        <v>9661</v>
      </c>
      <c r="E39" s="425">
        <f>SUM(E36:E37:E38)</f>
        <v>9661</v>
      </c>
    </row>
    <row r="40" spans="1:5" ht="12.75">
      <c r="A40" s="422"/>
      <c r="B40" s="418"/>
      <c r="C40" s="419"/>
      <c r="D40" s="420"/>
      <c r="E40" s="421"/>
    </row>
    <row r="41" spans="1:5" ht="12.75">
      <c r="A41" s="417" t="s">
        <v>251</v>
      </c>
      <c r="B41" s="418"/>
      <c r="C41" s="419"/>
      <c r="D41" s="420"/>
      <c r="E41" s="421"/>
    </row>
    <row r="42" spans="1:5" ht="12.75">
      <c r="A42" s="422" t="s">
        <v>252</v>
      </c>
      <c r="B42" s="418">
        <v>1200</v>
      </c>
      <c r="C42" s="419">
        <v>1200</v>
      </c>
      <c r="D42" s="420">
        <v>1200</v>
      </c>
      <c r="E42" s="421">
        <f>D42</f>
        <v>1200</v>
      </c>
    </row>
    <row r="43" spans="1:5" ht="12.75">
      <c r="A43" s="422" t="s">
        <v>253</v>
      </c>
      <c r="B43" s="418">
        <v>10000</v>
      </c>
      <c r="C43" s="419">
        <v>10000</v>
      </c>
      <c r="D43" s="420">
        <v>10000</v>
      </c>
      <c r="E43" s="421">
        <v>5000</v>
      </c>
    </row>
    <row r="44" spans="1:5" ht="12.75">
      <c r="A44" s="422" t="s">
        <v>254</v>
      </c>
      <c r="B44" s="418"/>
      <c r="C44" s="419"/>
      <c r="D44" s="420">
        <v>101</v>
      </c>
      <c r="E44" s="421">
        <f>D44</f>
        <v>101</v>
      </c>
    </row>
    <row r="45" spans="1:5" s="426" customFormat="1" ht="12.75">
      <c r="A45" s="417" t="s">
        <v>236</v>
      </c>
      <c r="B45" s="423">
        <f>SUM(B42:B43)</f>
        <v>11200</v>
      </c>
      <c r="C45" s="424">
        <f>SUM(C42:C43)</f>
        <v>11200</v>
      </c>
      <c r="D45" s="424">
        <f>SUM(D42:D44)</f>
        <v>11301</v>
      </c>
      <c r="E45" s="425">
        <f>SUM(E42:E44)</f>
        <v>6301</v>
      </c>
    </row>
    <row r="46" spans="1:5" ht="12.75">
      <c r="A46" s="422"/>
      <c r="B46" s="418"/>
      <c r="C46" s="419"/>
      <c r="D46" s="420"/>
      <c r="E46" s="421"/>
    </row>
    <row r="47" spans="1:5" ht="13.5" thickBot="1">
      <c r="A47" s="429" t="s">
        <v>108</v>
      </c>
      <c r="B47" s="430">
        <f>SUM(B21,B33,B39,B45)</f>
        <v>1231674</v>
      </c>
      <c r="C47" s="431">
        <f>SUM(C21,C33,C39,C45)</f>
        <v>1231674</v>
      </c>
      <c r="D47" s="431">
        <f>SUM(D21,D33,D39,D45)</f>
        <v>253113</v>
      </c>
      <c r="E47" s="432">
        <f>SUM(E21,E33,E39,E45)</f>
        <v>262122</v>
      </c>
    </row>
    <row r="49" spans="1:3" ht="12.75">
      <c r="A49" s="433"/>
      <c r="B49" s="434"/>
      <c r="C49" s="434"/>
    </row>
    <row r="50" spans="1:5" ht="12.75">
      <c r="A50" s="498" t="s">
        <v>255</v>
      </c>
      <c r="B50" s="498"/>
      <c r="C50" s="498"/>
      <c r="D50" s="498"/>
      <c r="E50" s="498"/>
    </row>
    <row r="51" spans="1:5" ht="12.75">
      <c r="A51" s="498" t="s">
        <v>256</v>
      </c>
      <c r="B51" s="498"/>
      <c r="C51" s="498"/>
      <c r="D51" s="498"/>
      <c r="E51" s="498"/>
    </row>
    <row r="52" spans="1:5" ht="12.75">
      <c r="A52" s="499" t="s">
        <v>219</v>
      </c>
      <c r="B52" s="499"/>
      <c r="C52" s="499"/>
      <c r="D52" s="499"/>
      <c r="E52" s="499"/>
    </row>
    <row r="53" ht="13.5" thickBot="1">
      <c r="A53" s="435"/>
    </row>
    <row r="54" spans="1:5" ht="13.5" thickBot="1">
      <c r="A54" s="407" t="s">
        <v>220</v>
      </c>
      <c r="B54" s="408" t="s">
        <v>3</v>
      </c>
      <c r="C54" s="409" t="s">
        <v>221</v>
      </c>
      <c r="D54" s="437" t="s">
        <v>222</v>
      </c>
      <c r="E54" s="411" t="s">
        <v>79</v>
      </c>
    </row>
    <row r="55" spans="1:5" ht="12.75">
      <c r="A55" s="438"/>
      <c r="B55" s="439"/>
      <c r="C55" s="440"/>
      <c r="D55" s="440"/>
      <c r="E55" s="416"/>
    </row>
    <row r="56" spans="1:5" ht="12.75">
      <c r="A56" s="417" t="s">
        <v>237</v>
      </c>
      <c r="B56" s="441"/>
      <c r="C56" s="441"/>
      <c r="D56" s="442"/>
      <c r="E56" s="421"/>
    </row>
    <row r="57" spans="1:5" ht="12.75">
      <c r="A57" s="422" t="s">
        <v>257</v>
      </c>
      <c r="B57" s="418">
        <v>90000</v>
      </c>
      <c r="C57" s="418">
        <v>0</v>
      </c>
      <c r="D57" s="419">
        <v>0</v>
      </c>
      <c r="E57" s="421">
        <v>0</v>
      </c>
    </row>
    <row r="58" spans="1:5" ht="12.75">
      <c r="A58" s="422" t="s">
        <v>258</v>
      </c>
      <c r="B58" s="418">
        <v>675316</v>
      </c>
      <c r="C58" s="418">
        <v>675316</v>
      </c>
      <c r="D58" s="419">
        <v>0</v>
      </c>
      <c r="E58" s="421">
        <v>0</v>
      </c>
    </row>
    <row r="59" spans="1:5" ht="12.75">
      <c r="A59" s="427" t="s">
        <v>259</v>
      </c>
      <c r="B59" s="418">
        <v>99780</v>
      </c>
      <c r="C59" s="418">
        <v>99780</v>
      </c>
      <c r="D59" s="419">
        <v>0</v>
      </c>
      <c r="E59" s="421">
        <v>0</v>
      </c>
    </row>
    <row r="60" spans="1:5" ht="12.75">
      <c r="A60" s="427" t="s">
        <v>260</v>
      </c>
      <c r="B60" s="418">
        <v>90625</v>
      </c>
      <c r="C60" s="418">
        <v>90625</v>
      </c>
      <c r="D60" s="419">
        <v>0</v>
      </c>
      <c r="E60" s="421">
        <v>0</v>
      </c>
    </row>
    <row r="61" spans="1:5" ht="15.75" customHeight="1">
      <c r="A61" s="427" t="s">
        <v>246</v>
      </c>
      <c r="B61" s="418">
        <v>13069</v>
      </c>
      <c r="C61" s="418">
        <v>13069</v>
      </c>
      <c r="D61" s="419">
        <v>0</v>
      </c>
      <c r="E61" s="421">
        <v>0</v>
      </c>
    </row>
    <row r="62" spans="1:5" ht="12.75">
      <c r="A62" s="427" t="s">
        <v>245</v>
      </c>
      <c r="B62" s="418">
        <v>49969</v>
      </c>
      <c r="C62" s="418">
        <v>49969</v>
      </c>
      <c r="D62" s="419">
        <v>0</v>
      </c>
      <c r="E62" s="421">
        <v>0</v>
      </c>
    </row>
    <row r="63" spans="1:5" ht="12.75">
      <c r="A63" s="427" t="s">
        <v>261</v>
      </c>
      <c r="B63" s="418">
        <v>148862</v>
      </c>
      <c r="C63" s="418">
        <v>0</v>
      </c>
      <c r="D63" s="419">
        <v>0</v>
      </c>
      <c r="E63" s="421">
        <v>0</v>
      </c>
    </row>
    <row r="64" spans="1:5" ht="25.5">
      <c r="A64" s="427" t="s">
        <v>262</v>
      </c>
      <c r="B64" s="418">
        <v>283422</v>
      </c>
      <c r="C64" s="418">
        <v>283422</v>
      </c>
      <c r="D64" s="419">
        <v>0</v>
      </c>
      <c r="E64" s="421">
        <v>0</v>
      </c>
    </row>
    <row r="65" spans="1:5" ht="25.5">
      <c r="A65" s="427" t="s">
        <v>263</v>
      </c>
      <c r="B65" s="418">
        <v>95000</v>
      </c>
      <c r="C65" s="418">
        <v>95000</v>
      </c>
      <c r="D65" s="419">
        <v>0</v>
      </c>
      <c r="E65" s="421">
        <v>0</v>
      </c>
    </row>
    <row r="66" spans="1:5" ht="12.75">
      <c r="A66" s="422" t="s">
        <v>264</v>
      </c>
      <c r="B66" s="418">
        <v>42600</v>
      </c>
      <c r="C66" s="418">
        <v>42600</v>
      </c>
      <c r="D66" s="419">
        <v>0</v>
      </c>
      <c r="E66" s="421">
        <v>0</v>
      </c>
    </row>
    <row r="67" spans="1:5" ht="12.75">
      <c r="A67" s="443"/>
      <c r="B67" s="418"/>
      <c r="C67" s="418"/>
      <c r="D67" s="419"/>
      <c r="E67" s="421"/>
    </row>
    <row r="68" spans="1:5" s="426" customFormat="1" ht="13.5" thickBot="1">
      <c r="A68" s="444" t="s">
        <v>236</v>
      </c>
      <c r="B68" s="445">
        <f>SUM(B57:B66)</f>
        <v>1588643</v>
      </c>
      <c r="C68" s="445">
        <f>SUM(C57:C66)</f>
        <v>1349781</v>
      </c>
      <c r="D68" s="446">
        <f>SUM(D57:D66)</f>
        <v>0</v>
      </c>
      <c r="E68" s="447">
        <f>SUM(E57:E66)</f>
        <v>0</v>
      </c>
    </row>
    <row r="69" ht="12.75">
      <c r="A69" s="435"/>
    </row>
    <row r="70" ht="12.75">
      <c r="A70" s="435"/>
    </row>
    <row r="71" spans="1:5" ht="12.75">
      <c r="A71" s="497" t="s">
        <v>265</v>
      </c>
      <c r="B71" s="497"/>
      <c r="C71" s="497"/>
      <c r="D71" s="497"/>
      <c r="E71" s="497"/>
    </row>
    <row r="72" spans="1:5" ht="12.75">
      <c r="A72" s="497" t="s">
        <v>218</v>
      </c>
      <c r="B72" s="497"/>
      <c r="C72" s="497"/>
      <c r="D72" s="497"/>
      <c r="E72" s="497"/>
    </row>
    <row r="73" spans="1:5" ht="12.75">
      <c r="A73" s="497" t="s">
        <v>219</v>
      </c>
      <c r="B73" s="497"/>
      <c r="C73" s="497"/>
      <c r="D73" s="497"/>
      <c r="E73" s="497"/>
    </row>
    <row r="74" spans="1:3" ht="13.5" thickBot="1">
      <c r="A74" s="448"/>
      <c r="B74" s="406"/>
      <c r="C74" s="406"/>
    </row>
    <row r="75" spans="1:5" ht="13.5" thickBot="1">
      <c r="A75" s="407" t="s">
        <v>220</v>
      </c>
      <c r="B75" s="408" t="s">
        <v>3</v>
      </c>
      <c r="C75" s="449" t="s">
        <v>221</v>
      </c>
      <c r="D75" s="437" t="s">
        <v>222</v>
      </c>
      <c r="E75" s="411" t="s">
        <v>79</v>
      </c>
    </row>
    <row r="76" spans="1:5" ht="12.75">
      <c r="A76" s="412"/>
      <c r="B76" s="413"/>
      <c r="C76" s="415"/>
      <c r="D76" s="414"/>
      <c r="E76" s="416"/>
    </row>
    <row r="77" spans="1:5" ht="12.75">
      <c r="A77" s="417" t="s">
        <v>30</v>
      </c>
      <c r="B77" s="418"/>
      <c r="C77" s="420"/>
      <c r="D77" s="419"/>
      <c r="E77" s="421"/>
    </row>
    <row r="78" spans="1:5" ht="12.75">
      <c r="A78" s="422" t="s">
        <v>266</v>
      </c>
      <c r="B78" s="418">
        <v>12740</v>
      </c>
      <c r="C78" s="420">
        <v>12740</v>
      </c>
      <c r="D78" s="419">
        <v>12740</v>
      </c>
      <c r="E78" s="421">
        <v>12740</v>
      </c>
    </row>
    <row r="79" spans="1:5" ht="12.75">
      <c r="A79" s="450" t="s">
        <v>236</v>
      </c>
      <c r="B79" s="423">
        <f>SUM(B78)</f>
        <v>12740</v>
      </c>
      <c r="C79" s="424">
        <f>SUM(C78)</f>
        <v>12740</v>
      </c>
      <c r="D79" s="424">
        <f>SUM(D78)</f>
        <v>12740</v>
      </c>
      <c r="E79" s="425">
        <f>SUM(E78)</f>
        <v>12740</v>
      </c>
    </row>
    <row r="80" spans="1:5" ht="12.75">
      <c r="A80" s="451"/>
      <c r="B80" s="418"/>
      <c r="C80" s="420"/>
      <c r="D80" s="419"/>
      <c r="E80" s="421"/>
    </row>
    <row r="81" spans="1:5" ht="13.5" thickBot="1">
      <c r="A81" s="452" t="s">
        <v>108</v>
      </c>
      <c r="B81" s="430">
        <f>SUM(B79)</f>
        <v>12740</v>
      </c>
      <c r="C81" s="430">
        <f>SUM(C79)</f>
        <v>12740</v>
      </c>
      <c r="D81" s="431">
        <f>SUM(D79)</f>
        <v>12740</v>
      </c>
      <c r="E81" s="432">
        <f>SUM(E79)</f>
        <v>12740</v>
      </c>
    </row>
    <row r="82" spans="1:3" ht="12.75">
      <c r="A82" s="448"/>
      <c r="B82" s="406"/>
      <c r="C82" s="406"/>
    </row>
    <row r="83" spans="1:3" ht="12.75">
      <c r="A83" s="448"/>
      <c r="B83" s="406"/>
      <c r="C83" s="406"/>
    </row>
    <row r="84" ht="12.75">
      <c r="A84" s="435"/>
    </row>
    <row r="85" ht="12.75">
      <c r="A85" s="435"/>
    </row>
    <row r="86" ht="12.75">
      <c r="A86" s="435"/>
    </row>
    <row r="87" ht="12.75">
      <c r="A87" s="435"/>
    </row>
    <row r="88" ht="12.75">
      <c r="A88" s="435"/>
    </row>
    <row r="89" ht="12.75">
      <c r="A89" s="435"/>
    </row>
    <row r="90" ht="12.75">
      <c r="A90" s="435"/>
    </row>
    <row r="91" ht="12.75">
      <c r="A91" s="435"/>
    </row>
    <row r="92" ht="12.75">
      <c r="A92" s="435"/>
    </row>
    <row r="93" ht="12.75">
      <c r="A93" s="435"/>
    </row>
    <row r="94" ht="12.75">
      <c r="A94" s="435"/>
    </row>
    <row r="95" ht="12.75">
      <c r="A95" s="435"/>
    </row>
    <row r="96" ht="12.75">
      <c r="A96" s="435"/>
    </row>
    <row r="97" ht="12.75">
      <c r="A97" s="435"/>
    </row>
    <row r="98" ht="12.75">
      <c r="A98" s="435"/>
    </row>
    <row r="99" ht="12.75">
      <c r="A99" s="435"/>
    </row>
    <row r="100" ht="12.75">
      <c r="A100" s="435"/>
    </row>
    <row r="101" ht="12.75">
      <c r="A101" s="435"/>
    </row>
    <row r="102" ht="12.75">
      <c r="A102" s="435"/>
    </row>
    <row r="103" ht="12.75">
      <c r="A103" s="435"/>
    </row>
    <row r="104" ht="12.75">
      <c r="A104" s="435"/>
    </row>
    <row r="105" ht="12.75">
      <c r="A105" s="435"/>
    </row>
    <row r="106" ht="12.75">
      <c r="A106" s="435"/>
    </row>
    <row r="107" ht="12.75">
      <c r="A107" s="435"/>
    </row>
    <row r="108" ht="12.75">
      <c r="A108" s="435"/>
    </row>
    <row r="109" ht="12.75">
      <c r="A109" s="435"/>
    </row>
    <row r="110" ht="12.75">
      <c r="A110" s="435"/>
    </row>
    <row r="111" ht="12.75">
      <c r="A111" s="435"/>
    </row>
    <row r="112" ht="12.75">
      <c r="A112" s="435"/>
    </row>
    <row r="113" ht="12.75">
      <c r="A113" s="435"/>
    </row>
    <row r="114" ht="12.75">
      <c r="A114" s="435"/>
    </row>
    <row r="115" ht="12.75">
      <c r="A115" s="435"/>
    </row>
    <row r="116" ht="12.75">
      <c r="A116" s="435"/>
    </row>
    <row r="117" ht="12.75">
      <c r="A117" s="435"/>
    </row>
  </sheetData>
  <mergeCells count="9">
    <mergeCell ref="A1:E1"/>
    <mergeCell ref="A2:E2"/>
    <mergeCell ref="A3:E3"/>
    <mergeCell ref="A50:E50"/>
    <mergeCell ref="A73:E73"/>
    <mergeCell ref="A51:E51"/>
    <mergeCell ref="A52:E52"/>
    <mergeCell ref="A71:E71"/>
    <mergeCell ref="A72:E72"/>
  </mergeCells>
  <printOptions horizontalCentered="1"/>
  <pageMargins left="0.3937007874015748" right="0.3937007874015748" top="0.99" bottom="0.53" header="0.3937007874015748" footer="0.5118110236220472"/>
  <pageSetup horizontalDpi="600" verticalDpi="600" orientation="portrait" paperSize="9" scale="71" r:id="rId1"/>
  <headerFooter alignWithMargins="0">
    <oddHeader>&amp;L 5. melléklet a 10/2013.(III.28.) önkormányzati rendelethez
"11. melléklet a 3/2012.(II.16.) önkormányzati rendelethez
</oddHeader>
  </headerFooter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moni</cp:lastModifiedBy>
  <cp:lastPrinted>2013-03-28T07:39:15Z</cp:lastPrinted>
  <dcterms:created xsi:type="dcterms:W3CDTF">2013-03-08T06:41:10Z</dcterms:created>
  <dcterms:modified xsi:type="dcterms:W3CDTF">2013-03-28T07:47:22Z</dcterms:modified>
  <cp:category/>
  <cp:version/>
  <cp:contentType/>
  <cp:contentStatus/>
</cp:coreProperties>
</file>