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0"/>
  </bookViews>
  <sheets>
    <sheet name="1.sz. melléklet" sheetId="1" r:id="rId1"/>
    <sheet name="2-3 sz. melléklet" sheetId="2" r:id="rId2"/>
    <sheet name="4. sz. melléklet" sheetId="3" r:id="rId3"/>
    <sheet name="5.sz. melléklet" sheetId="4" r:id="rId4"/>
    <sheet name="6. sz. melléklet " sheetId="5" r:id="rId5"/>
  </sheets>
  <definedNames>
    <definedName name="_xlnm.Print_Area" localSheetId="1">'2-3 sz. melléklet'!$A$1:$H$71</definedName>
    <definedName name="_xlnm.Print_Area" localSheetId="2">'4. sz. melléklet'!$A$1:$M$58</definedName>
    <definedName name="_xlnm.Print_Area" localSheetId="3">'5.sz. melléklet'!$A$1:$N$326</definedName>
    <definedName name="_xlnm.Print_Titles" localSheetId="3">'5.sz. melléklet'!$5:$7</definedName>
    <definedName name="Excel_BuiltIn__FilterDatabase_5">'5.sz. melléklet'!#REF!</definedName>
    <definedName name="Excel_BuiltIn__FilterDatabase_51">#REF!</definedName>
    <definedName name="Excel_BuiltIn__FilterDatabase_5_10">#REF!</definedName>
    <definedName name="Excel_BuiltIn__FilterDatabase_5_101">#REF!</definedName>
    <definedName name="Excel_BuiltIn__FilterDatabase_5_7">#REF!</definedName>
    <definedName name="Excel_BuiltIn__FilterDatabase_5_71">#REF!</definedName>
    <definedName name="Excel_BuiltIn__FilterDatabase_5_8">#REF!</definedName>
    <definedName name="Excel_BuiltIn__FilterDatabase_5_81">#REF!</definedName>
    <definedName name="Excel_BuiltIn_Print_Area_1">#REF!</definedName>
    <definedName name="Excel_BuiltIn_Print_Area_1_1">#REF!</definedName>
    <definedName name="Excel_BuiltIn_Print_Area_2">#REF!</definedName>
    <definedName name="Excel_BuiltIn_Print_Area_21">#REF!</definedName>
    <definedName name="Excel_BuiltIn_Print_Area_2_1">#REF!</definedName>
    <definedName name="Excel_BuiltIn_Print_Area_2_5">#REF!</definedName>
  </definedNames>
  <calcPr fullCalcOnLoad="1"/>
</workbook>
</file>

<file path=xl/sharedStrings.xml><?xml version="1.0" encoding="utf-8"?>
<sst xmlns="http://schemas.openxmlformats.org/spreadsheetml/2006/main" count="771" uniqueCount="371">
  <si>
    <t xml:space="preserve"> Tata Város Önkormányzatának 2011. évi pénzforgalmi mérlege (E Ft-ban)</t>
  </si>
  <si>
    <t>Bevételi előirányzat</t>
  </si>
  <si>
    <t>Kiadási előirányzat</t>
  </si>
  <si>
    <t>Megnevezés</t>
  </si>
  <si>
    <t>Eredeti</t>
  </si>
  <si>
    <t>Mód. (II.15.)</t>
  </si>
  <si>
    <t>Mód. (III.28.)</t>
  </si>
  <si>
    <t xml:space="preserve">Eredeti </t>
  </si>
  <si>
    <t>Működési bevétel</t>
  </si>
  <si>
    <t>Személyi juttatások</t>
  </si>
  <si>
    <t>Polgármesteri Hivatal</t>
  </si>
  <si>
    <t>Intézmények Gazdasági Hivatala</t>
  </si>
  <si>
    <t>Munkaadókat terhelő járulékok</t>
  </si>
  <si>
    <t>Árpád-házi Szent Erzsébet Szakkórház és Rendelőintézet</t>
  </si>
  <si>
    <t>Dologi és egyéb folyó kiadások</t>
  </si>
  <si>
    <t>Önkormányzatok sajátos működési bevételi</t>
  </si>
  <si>
    <t>Járulék</t>
  </si>
  <si>
    <t>Dologi kiadások</t>
  </si>
  <si>
    <t>Helyi adók</t>
  </si>
  <si>
    <t>Dologi kiadás</t>
  </si>
  <si>
    <t>Kamat kiadások</t>
  </si>
  <si>
    <t>Átengedett központi adók (gépjárműadó, átengedett SZJA, termőföld bérbeadásából származó SZJA)</t>
  </si>
  <si>
    <t>Bírságok</t>
  </si>
  <si>
    <t>Egyéb működési kiadások</t>
  </si>
  <si>
    <t>Talajterhelési díj</t>
  </si>
  <si>
    <t>Támogatás értékű működési kiadások és működési célú pénzeszközátadás</t>
  </si>
  <si>
    <t>Bérleti díjak</t>
  </si>
  <si>
    <t>Önkormányzat által folyósított társadalom- és szociálpolitikai juttatások</t>
  </si>
  <si>
    <t>Lakbér</t>
  </si>
  <si>
    <t>Ellátottak pénzbeli juttatása</t>
  </si>
  <si>
    <t>Előző évi pénzmaradvány átadás</t>
  </si>
  <si>
    <t>Működési támogatások</t>
  </si>
  <si>
    <t>Normatív hozzájárulások</t>
  </si>
  <si>
    <t>Beruházási kiadások</t>
  </si>
  <si>
    <t>Normatív kötött felhasználású támogatások</t>
  </si>
  <si>
    <t xml:space="preserve">    - egyes szociális feladatok kiegészítő támogatása</t>
  </si>
  <si>
    <t>Felújítási kiadások</t>
  </si>
  <si>
    <t xml:space="preserve">    - kiegészítő támogatás egyes közoktatási feladatokhoz</t>
  </si>
  <si>
    <t>Központosított előirányzatokból működésre</t>
  </si>
  <si>
    <t>Támogatás értékű felhalmozási kiadások és felhalmozási célú pénzeszközátadások</t>
  </si>
  <si>
    <t>Helyi önkormányzatok kiegészítő támogatása</t>
  </si>
  <si>
    <t>Működési tartalék</t>
  </si>
  <si>
    <t>Egyéb, működési bevételek</t>
  </si>
  <si>
    <t>Általános tartalék</t>
  </si>
  <si>
    <t>Támogatás értékű működési bevételek</t>
  </si>
  <si>
    <t>Céltartalék</t>
  </si>
  <si>
    <t>Támogatás értékű működési bevétel OEP-től</t>
  </si>
  <si>
    <t xml:space="preserve"> - THAC Kézilabda szakosztály támogatása</t>
  </si>
  <si>
    <t>Működési célú pénzeszközátvétel</t>
  </si>
  <si>
    <t xml:space="preserve"> - Csillagsziget Bölcsőde új gondozási egységére</t>
  </si>
  <si>
    <t>Előző évi működési célú pénzmaradvány átvétel</t>
  </si>
  <si>
    <t xml:space="preserve"> - Vaszary J. Ált. Isk. és Logopédiai Int. fejlesztés pedagógiai feladataira</t>
  </si>
  <si>
    <t xml:space="preserve"> - Deák F. úton új kistérségi idősek nappali klubjára</t>
  </si>
  <si>
    <t>Felhalmozási és tőke jellegű bevételek</t>
  </si>
  <si>
    <t xml:space="preserve"> - Egyéb feladatokra</t>
  </si>
  <si>
    <t>Tárgyi eszköz értékesítés</t>
  </si>
  <si>
    <t xml:space="preserve"> - Normatíva elszámolás miatt céltartalék</t>
  </si>
  <si>
    <t>Föld értékesítés</t>
  </si>
  <si>
    <t xml:space="preserve"> - Deviza értékelésből céltartalék (árfolyamveszteség)</t>
  </si>
  <si>
    <t>Földterület értékesítés (zárolt)</t>
  </si>
  <si>
    <t>Egyéb ingatlan értékesítés</t>
  </si>
  <si>
    <t>Zárolt feladatok tartaléka</t>
  </si>
  <si>
    <t>Üzemeltetés, bérbeadás bevétele</t>
  </si>
  <si>
    <t>Lakásértékesítés</t>
  </si>
  <si>
    <t>Felhalmozási tartalék</t>
  </si>
  <si>
    <t>Üzletrész értékesítés bevétele</t>
  </si>
  <si>
    <t>Kastély téri útkorszerűsítés</t>
  </si>
  <si>
    <t>Felhalmozási kamatbevételek</t>
  </si>
  <si>
    <t>Május 1. úti körforgalmi csomópont fejlesztés</t>
  </si>
  <si>
    <t>Bruházáshoz és felújításhoz kapcsolódó ÁFA visszatérülés</t>
  </si>
  <si>
    <t>Somogyi u.  - Bacsó B. u. gyalogátkelőhely kiépítéshez</t>
  </si>
  <si>
    <t>Intézmények infrastruktúrális fejlesztésére</t>
  </si>
  <si>
    <t>Felhalmozási támogatások</t>
  </si>
  <si>
    <t>Egyéb feladatokra</t>
  </si>
  <si>
    <t>Fejlesztési célú támogatások (központosított)</t>
  </si>
  <si>
    <t>Kötvény tartalék</t>
  </si>
  <si>
    <t>Egyéb felhalmozási bevételek</t>
  </si>
  <si>
    <t xml:space="preserve"> - Támogatás értékű felhalmozási bevételek</t>
  </si>
  <si>
    <t xml:space="preserve"> - Támogatás értékű felhalmozási bevételek (zárolt)</t>
  </si>
  <si>
    <t>Garancia és kezességvállalás</t>
  </si>
  <si>
    <t xml:space="preserve"> - Felhalmozási célú pénzeszköz átvétel</t>
  </si>
  <si>
    <t>Támogatási kölcsönök nyújtása, törlesztése</t>
  </si>
  <si>
    <t>Támogatási kölcsönök visszatérülése, igénybevétele</t>
  </si>
  <si>
    <t>Lakáscélra</t>
  </si>
  <si>
    <t>Egyéb kölcsön</t>
  </si>
  <si>
    <t>Előző évi kiegészítés visszatérülés</t>
  </si>
  <si>
    <t>Kölcsön visszafizetés az Önkormányzatnak az IGH-tól</t>
  </si>
  <si>
    <t>Kölcsön visszafizetés az Önkormányzatnak az Kórháztól</t>
  </si>
  <si>
    <t>Költségvetési bevételek összesen:</t>
  </si>
  <si>
    <t>Költségvetési kiadások összesen:</t>
  </si>
  <si>
    <t>Egyéb finanszírozási kiadások (kiegyenlítő, függő, átfutó)</t>
  </si>
  <si>
    <t>Hiteltörlesztés - hosszú lejáratú</t>
  </si>
  <si>
    <t>Hiány:</t>
  </si>
  <si>
    <t>Finanszírozási kiadások összesen:</t>
  </si>
  <si>
    <t>Hiány és a finanszírozási kiadások fedezetének finanszírozása:</t>
  </si>
  <si>
    <t xml:space="preserve"> - Belső finanszírozás, pénzmaradvány </t>
  </si>
  <si>
    <t>KIADÁSOK MINDÖSSZESEN</t>
  </si>
  <si>
    <t xml:space="preserve"> - Külső finanszírozás kötvény kibocsátás, hitel felvétel (zárolt)</t>
  </si>
  <si>
    <t>Finanszírozási bevételek összesen:</t>
  </si>
  <si>
    <t xml:space="preserve"> - Egyéb finanszírozási bevételek (kiegyenlítő, függő, átfutó)</t>
  </si>
  <si>
    <t>BEVÉTELEK MINDÖSSZESEN</t>
  </si>
  <si>
    <t>2. melléklet a 9/2012.(III. 29.) önkormányzati rendelethez</t>
  </si>
  <si>
    <t>2011. évi működési célú bevételek és kiadások mérlege (E Ft-ban)</t>
  </si>
  <si>
    <t>Személyi juttatás</t>
  </si>
  <si>
    <t>Sajátos működési bevétel</t>
  </si>
  <si>
    <t>Járulékok</t>
  </si>
  <si>
    <t>Működési támogatás</t>
  </si>
  <si>
    <t>Dologi kiadás (beruházási hitelkamat és ÁFA nélkül)</t>
  </si>
  <si>
    <t>Egyéb működési bevételek</t>
  </si>
  <si>
    <t>Pénzeszköz átadás, támogatás</t>
  </si>
  <si>
    <t>Kölcsön visszatérülés, kölcsön bevétel</t>
  </si>
  <si>
    <t>Előző évi pénzmaradvány</t>
  </si>
  <si>
    <t xml:space="preserve"> - Fényes-fürdő Kft.</t>
  </si>
  <si>
    <t>Egyéb finanszírozási kiadás</t>
  </si>
  <si>
    <t xml:space="preserve"> - Víz-Zene-Virág Fesztivál Egyesület</t>
  </si>
  <si>
    <t>Szociális támogatás műk.</t>
  </si>
  <si>
    <t xml:space="preserve"> - IGH-tól Polg. Hiv.-nak</t>
  </si>
  <si>
    <t xml:space="preserve"> - Távhő Kft-től</t>
  </si>
  <si>
    <t xml:space="preserve"> - IGH kölcsön bevétele </t>
  </si>
  <si>
    <t>Működési céltartalék</t>
  </si>
  <si>
    <t xml:space="preserve"> - IGH kölcsön visszafizetése Polgármesteri Hivatalnak</t>
  </si>
  <si>
    <t>Garancia és kezességvállalás - Városkapu Zrt-nek</t>
  </si>
  <si>
    <t xml:space="preserve"> - Tagi kölcsön visszafizetése Fényes Fürdő Kft-től</t>
  </si>
  <si>
    <t>Garancia és kezességvállalás - Tatai Távhő Kft.</t>
  </si>
  <si>
    <t xml:space="preserve"> - Tagi kölcsön  - Fényes Fürdő Kft-től</t>
  </si>
  <si>
    <t>Kölcsönnyújtás, kölcsönvisszafizetés</t>
  </si>
  <si>
    <t xml:space="preserve"> - Árpád-házi Szent Erzsébet Szakk. és Rendelőint.-nek Polg. Hiv.-tól</t>
  </si>
  <si>
    <t xml:space="preserve"> - Víz-Zene-Virág Fesztivál Egyesületnek</t>
  </si>
  <si>
    <t xml:space="preserve"> - Árpád-házi Szent Erzsébet Szakk. és Rendelőint.-től Polg. Hiv.-nak</t>
  </si>
  <si>
    <t xml:space="preserve"> - Távhő Kft.-nek</t>
  </si>
  <si>
    <t xml:space="preserve"> - Református Egyháznak - Hajnalcsillag Óvóda működtetésére</t>
  </si>
  <si>
    <t xml:space="preserve"> - Tatai Városfejlesztő Kft-től</t>
  </si>
  <si>
    <t xml:space="preserve"> - IGH-nak kölcsön</t>
  </si>
  <si>
    <t>Előző évi kiegtészítések, visszatérülések</t>
  </si>
  <si>
    <t xml:space="preserve"> - Távhő Kft.-nek likviditási problémákra</t>
  </si>
  <si>
    <t xml:space="preserve"> - Kórháztól Polg. Hiv.-nak</t>
  </si>
  <si>
    <t xml:space="preserve"> - Árpád-házi Szent Erzsébet Szakk. és Rendelőint.-től</t>
  </si>
  <si>
    <t xml:space="preserve"> - Tagi kölcsön Fényes fürdő Kft.</t>
  </si>
  <si>
    <t xml:space="preserve"> - Református Egyháztól - Hajnalcsillag Óvoda működtetés</t>
  </si>
  <si>
    <t xml:space="preserve"> - Tatai Városfejlesztő Kft-nek</t>
  </si>
  <si>
    <t xml:space="preserve"> - Által-ér Szövetség kölcsön</t>
  </si>
  <si>
    <t>Hiány: 36.829</t>
  </si>
  <si>
    <t>Hiány és a finanszírozási kiadások fedezetének finansz.</t>
  </si>
  <si>
    <t>Egyéb finanszírozási bevételek (kiegyenlítő, függő, átfutó)</t>
  </si>
  <si>
    <t xml:space="preserve"> - Belső forrás, pénzmaradvány </t>
  </si>
  <si>
    <t xml:space="preserve"> - Belső forrás, pénzmaradvány kötvényből a kötvénnyel kapcsolatos kiadásokra </t>
  </si>
  <si>
    <t>Mindösszesen:</t>
  </si>
  <si>
    <t>3. melléklet a 9/2012. ( III. 29.) önkormányzati rendelethez</t>
  </si>
  <si>
    <t>2011. évi fejlesztési célú bevételek és kiadások mérlege (E Ft-ban)</t>
  </si>
  <si>
    <t>Mód. (II. 15.)</t>
  </si>
  <si>
    <t>Mód. (III. 28.)</t>
  </si>
  <si>
    <t>Beruházás</t>
  </si>
  <si>
    <t>ÁFA bevétel</t>
  </si>
  <si>
    <t>Felújítás</t>
  </si>
  <si>
    <t>Felhalmozási támogatás</t>
  </si>
  <si>
    <t>Támogatás értékű felhalmozási kiadás és pénzeszközátadás</t>
  </si>
  <si>
    <t>Kölcsön visszatérülések</t>
  </si>
  <si>
    <t>Beruházási hitel kamat</t>
  </si>
  <si>
    <t xml:space="preserve"> - Lakás célú</t>
  </si>
  <si>
    <t>Kölcsönnyújtás</t>
  </si>
  <si>
    <t xml:space="preserve"> - Munkáltatói</t>
  </si>
  <si>
    <t xml:space="preserve"> - lakáscélú</t>
  </si>
  <si>
    <t xml:space="preserve"> - Távhő Kft.</t>
  </si>
  <si>
    <t xml:space="preserve"> - munkáltatói</t>
  </si>
  <si>
    <t xml:space="preserve"> - Távhő Kft-nek Öko programra</t>
  </si>
  <si>
    <t xml:space="preserve"> - Tatai Városfejlesztő Kft.-nek</t>
  </si>
  <si>
    <t>Felhalmozási céltartalék</t>
  </si>
  <si>
    <t>Fizetendő ÁFA</t>
  </si>
  <si>
    <t>Kötvény kamata</t>
  </si>
  <si>
    <t>Garancia és kezességvállalás Távhő Kft., Tata Tópart</t>
  </si>
  <si>
    <t>Hiány: 1.544.726</t>
  </si>
  <si>
    <t xml:space="preserve"> - Belső finanszírozás, pénzmaradvány</t>
  </si>
  <si>
    <t xml:space="preserve"> - Külső finanszírozás kötvény kibocsátás, hitel felvétel </t>
  </si>
  <si>
    <t>Finanszírozási kiadás beruházási hitel törlesztés</t>
  </si>
  <si>
    <t>Mindösszesen bevételek:</t>
  </si>
  <si>
    <t>Mindösszesen kiadások:</t>
  </si>
  <si>
    <t>Tata Város Önkormányzatának 2011. évi bevételei forrásonként ( E Ft-ban)</t>
  </si>
  <si>
    <t>Bevételek</t>
  </si>
  <si>
    <t>Összesen</t>
  </si>
  <si>
    <t>Okmányirodai ügyintézés</t>
  </si>
  <si>
    <t>Egyéb működési bevétel (faértékesítés, temető fenntartás, rendezvényszervezés, üdülés, intézményi térítési díjak stb.)</t>
  </si>
  <si>
    <t>Áfa bevétel</t>
  </si>
  <si>
    <t>Kamat bevétel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</si>
  <si>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</si>
  <si>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</si>
  <si>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</si>
  <si>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</si>
  <si>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</si>
  <si>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(pénzbírság, helyszíni bírság)</t>
  </si>
  <si>
    <t>Átengedett központi adók</t>
  </si>
  <si>
    <t xml:space="preserve"> - Átengedett SZJA</t>
  </si>
  <si>
    <t xml:space="preserve"> - Gépjárműadó</t>
  </si>
  <si>
    <t xml:space="preserve"> - Termőföld bérbeadásból SZJA</t>
  </si>
  <si>
    <t>Bírságok (környezetvédelmi 400, közterület 3.000)</t>
  </si>
  <si>
    <t>Bérleti díj</t>
  </si>
  <si>
    <t>Normatíva</t>
  </si>
  <si>
    <t>Normatív kötött felhasználású támogatás</t>
  </si>
  <si>
    <t xml:space="preserve"> - Egyes szociális feladatok támogatás, szociális továbbképzés és szakvizsga</t>
  </si>
  <si>
    <t xml:space="preserve"> - Kiegészítő támogatás egyes közoktatási feladatokhoz</t>
  </si>
  <si>
    <t>Központosított előirányzatokból</t>
  </si>
  <si>
    <t>Támogatás értékű működési bevétel TB-től</t>
  </si>
  <si>
    <t>Felhalmozási és tőke jellegű bevétel</t>
  </si>
  <si>
    <t>Földterület értékesítés</t>
  </si>
  <si>
    <t>Földterület értékesítés zárolt</t>
  </si>
  <si>
    <t>Egyéb ingatlanértékesítés</t>
  </si>
  <si>
    <t>Lakásértékesítés (részletek)</t>
  </si>
  <si>
    <t>Felhalmozási kamat bevétel</t>
  </si>
  <si>
    <t>Fejlesztési célú támogatások (központosított támogatás)</t>
  </si>
  <si>
    <t xml:space="preserve"> - Támogatás értékű felhalmozási bevételek zárolt</t>
  </si>
  <si>
    <t xml:space="preserve"> - Felhalmozási célú pénzeszközátvétel</t>
  </si>
  <si>
    <t>Előző évi kiegészítések, visszatérülések</t>
  </si>
  <si>
    <t>Kötvénykibocsátás, hitelfelvétel zárolt</t>
  </si>
  <si>
    <t>Polgármesteri Hivatal 2011. évi költségvetési terve szakfeladatok és kiemelt előirányzatok szerinti bontásban (E Ft-ban)</t>
  </si>
  <si>
    <t>Bevétel</t>
  </si>
  <si>
    <t>Kiadás</t>
  </si>
  <si>
    <t>Működési kiadások</t>
  </si>
  <si>
    <t>Felhalmozási kiadások</t>
  </si>
  <si>
    <t>Hiteltörl. Kölcsön</t>
  </si>
  <si>
    <t>Tartalékok</t>
  </si>
  <si>
    <t xml:space="preserve">Személyi juttatások </t>
  </si>
  <si>
    <t>M.adókat terh. jár.</t>
  </si>
  <si>
    <t xml:space="preserve">Dologi egyéb folyó </t>
  </si>
  <si>
    <t>Pénzeszk. átadás és kezesség váll.</t>
  </si>
  <si>
    <t>Önk.által foly. ellátás</t>
  </si>
  <si>
    <t>024000</t>
  </si>
  <si>
    <t>Erdészeti szolgáltatás</t>
  </si>
  <si>
    <t>Víztermelés-, kezelés, ellátás</t>
  </si>
  <si>
    <t>Szennyvíz gyűjtés elhelyezés</t>
  </si>
  <si>
    <t>Települési hulladékkezelés</t>
  </si>
  <si>
    <t>Lakó- és nem lakó épületek építése</t>
  </si>
  <si>
    <t>Út, autópálya építése</t>
  </si>
  <si>
    <t>Helyi közlekedési támogatása</t>
  </si>
  <si>
    <t>Közutak, hidak, alagutak üzemeltetése, fenntartása</t>
  </si>
  <si>
    <t>Üdülői szálláshely szolgáltatás</t>
  </si>
  <si>
    <t>Könyvkiadás</t>
  </si>
  <si>
    <t>Egyéb kiadói tevékenység (lapkiadás)</t>
  </si>
  <si>
    <t>Saját tulajdonú ingatlan adásvétele</t>
  </si>
  <si>
    <t>Lakóingatlan bérbeadás</t>
  </si>
  <si>
    <t>Nem lakóingatlan bérbeadása</t>
  </si>
  <si>
    <t>Ingatlankezelés</t>
  </si>
  <si>
    <t>Állategészségügyi ellátás</t>
  </si>
  <si>
    <t>Egyéb gép, tárgyi eszköz kölcsönzés</t>
  </si>
  <si>
    <t>Zöldterület-kezelés (Parkfenntartás)</t>
  </si>
  <si>
    <t>Zöldterület kezelés (játszótér fenntartás)</t>
  </si>
  <si>
    <t>Fénymásolás, egyéb irodai szolgáltatás</t>
  </si>
  <si>
    <t>Egyéb kiegészítő gazdasági tevékenység (népszámlálás)</t>
  </si>
  <si>
    <t>Önkormányzati jogalkotás (képviselők)</t>
  </si>
  <si>
    <t>Országos, települési és területi kisebbségi választás lebonyolítása</t>
  </si>
  <si>
    <t>Önkormányzatok igazgatási tevékenysége</t>
  </si>
  <si>
    <t>Önkormányzatok igazgatási tevékenysége (Pénzmaradvány)</t>
  </si>
  <si>
    <t>Adó, illeték kiszabása, beszedése, adó ellenőrzés</t>
  </si>
  <si>
    <t>Nemzeti ünnepek</t>
  </si>
  <si>
    <t>Kiemelt önkormányzati rendezvények (Minimarathon)</t>
  </si>
  <si>
    <t>Kiemelt önkormányzati rendezvények (Városi ünnepek)</t>
  </si>
  <si>
    <t>Kiemelt Önkormányzati rendezvények</t>
  </si>
  <si>
    <t>Önkormányzatok közbeszerzési eljárásainak lebonyolításával összefüggő feladatok</t>
  </si>
  <si>
    <t>Közvilágítás</t>
  </si>
  <si>
    <t>Város- és községgazdálkodási szolgáltatások</t>
  </si>
  <si>
    <t>VKG Környezetvédelem</t>
  </si>
  <si>
    <t>Város- és községgazdálkodási szolgáltatások (Építés és településfejlesztés)</t>
  </si>
  <si>
    <t>Önkormányzatok elszámolása (normatíva)</t>
  </si>
  <si>
    <t>Önkormányzatok elszámolásai (Építési bírság)</t>
  </si>
  <si>
    <t>Finanszírozási műveletek (hitel, kötvény, készfizető kezesség, hitelkamat)</t>
  </si>
  <si>
    <t>Önkormányzat elszámolás költségvetési szerv</t>
  </si>
  <si>
    <t>Önkormányzati nemzetközi feladatok („HUSK”)</t>
  </si>
  <si>
    <t>Önkormányzat nemzetközi kapcsolatai (Testvérváros)</t>
  </si>
  <si>
    <t>Közterület rendjének fenntartása (Polgárőrség)</t>
  </si>
  <si>
    <t>Tűzoltás, műszaki mentés, katasztrófahelyzet elhárítása (Polgári védelem)</t>
  </si>
  <si>
    <t>Óvodai nevelés</t>
  </si>
  <si>
    <t>Alapfokú oktatás</t>
  </si>
  <si>
    <t>Alapfokú művészeti oktatás</t>
  </si>
  <si>
    <t>Gyermekjóléti szociális ellátás</t>
  </si>
  <si>
    <t>Tanulmányi ösztöndíj</t>
  </si>
  <si>
    <t>Szociális ösztöndíj</t>
  </si>
  <si>
    <t>Sportszabadidős képzés (Tanuszoda)</t>
  </si>
  <si>
    <t>Oktatási kiegészítő tevékenységek komplex támogatása</t>
  </si>
  <si>
    <t>Pedagógiai szakmai szolgáltatás</t>
  </si>
  <si>
    <t>Egészségügyi intézmények támogatása</t>
  </si>
  <si>
    <t>Járóbeteg-ellátás, fogorvosi ellátás komplex fejlesztési támogatása (Háziorvosok)</t>
  </si>
  <si>
    <t>Kábítószer megelőzési program támogatás</t>
  </si>
  <si>
    <t>Idősek nappali ellátása</t>
  </si>
  <si>
    <t>Önkormányzati szociális támogatások finanszírozása</t>
  </si>
  <si>
    <t>Rendszeres szociális segély</t>
  </si>
  <si>
    <t>Időskorúak járadéka</t>
  </si>
  <si>
    <t>Normatív lakásfenntartási támogatás</t>
  </si>
  <si>
    <t>Helyi rendszeres lakásfenntartási támogatás</t>
  </si>
  <si>
    <t>Ápolási díj alanyi jogon</t>
  </si>
  <si>
    <t>Ápolási díj méltányossági alapon</t>
  </si>
  <si>
    <t>Rendszeres GYEV</t>
  </si>
  <si>
    <t>Óvodáztatási támogatás</t>
  </si>
  <si>
    <t>Átmeneti segély</t>
  </si>
  <si>
    <t>Temetési segély</t>
  </si>
  <si>
    <t>Rendkívüli GYEV</t>
  </si>
  <si>
    <t>Mozgáskorlátozottak közlekedési támogatása</t>
  </si>
  <si>
    <t>Egyéb önkormányzati eseti pénzbeli ellátás (Eseti és hivatalos gondnok)</t>
  </si>
  <si>
    <t>Egyéb önkormányzati eseti pénzbeli ellátások (életkezdési támogatás)</t>
  </si>
  <si>
    <t>Adósságkezelés</t>
  </si>
  <si>
    <t>Közgyógyellátás</t>
  </si>
  <si>
    <t>Köztemetés</t>
  </si>
  <si>
    <t>Bölcsődei ellátás</t>
  </si>
  <si>
    <t>Családi napközi</t>
  </si>
  <si>
    <t>Házi segítségnyújtás</t>
  </si>
  <si>
    <t>Támogató szolgálat</t>
  </si>
  <si>
    <t>Közösségi szolgáltatás</t>
  </si>
  <si>
    <t>Otthonteremtési támogatás</t>
  </si>
  <si>
    <t>Önkormányzat által nyújtott lakástámogatás</t>
  </si>
  <si>
    <t>Munkáltatók által nyújtott lakástámogatás</t>
  </si>
  <si>
    <t>Önkormányzati ifjúsági rendezvények és programok, valamint támogatások (Gyermekbarát város)</t>
  </si>
  <si>
    <t>Közcélú foglalkoztatás</t>
  </si>
  <si>
    <t>Közhasznú foglalkoztatás</t>
  </si>
  <si>
    <t>Közművelődési tevékenység támogatása</t>
  </si>
  <si>
    <t>Utánpótlás nevelési tevékenység és támogatása (Sport iskola)</t>
  </si>
  <si>
    <t>Máshova nem sorolható sport támogatások</t>
  </si>
  <si>
    <t>Szabadidős park, fürdő és strandszolgáltatás</t>
  </si>
  <si>
    <t>Egyéb közösségi, társadalmi tevékenység</t>
  </si>
  <si>
    <t>Köztemető fenntartás</t>
  </si>
  <si>
    <t>Egyéb személyi szolgáltatás (CSERI)</t>
  </si>
  <si>
    <t>Polgármesteri Hivatal feladatainak költségvetése összesen:</t>
  </si>
  <si>
    <t>Közterület-felügyelet 842421</t>
  </si>
  <si>
    <t>Kisebbségi Önkormányzatok</t>
  </si>
  <si>
    <t>841127</t>
  </si>
  <si>
    <t>Német Kisebbségi Önkormányzat</t>
  </si>
  <si>
    <t>Lengyel Kisebbségi Önkormányzat</t>
  </si>
  <si>
    <t>Cigány Kisebbségi Önkormányzat</t>
  </si>
  <si>
    <t>Kisebbségi Önkormányzatok összesen</t>
  </si>
  <si>
    <t>Önkormányzatok igazgatási tevékenysége (zárolt előirányzatok)</t>
  </si>
  <si>
    <t xml:space="preserve">Tata Város Polgármesteri Hivatal </t>
  </si>
  <si>
    <t>támogatásértékű bevételei és államháztartáson kívülről átvett pénzeszközeinek</t>
  </si>
  <si>
    <t>2011. évi alakulása (E Ft-ban)</t>
  </si>
  <si>
    <t>Munkaügyi Központtól közfoglalkoztatásra</t>
  </si>
  <si>
    <t>Tatai Kistérségi Többcélú Társulástól</t>
  </si>
  <si>
    <t>Jelzőrendszeres házi segítségnyújtás</t>
  </si>
  <si>
    <t>Támogatószolgálat</t>
  </si>
  <si>
    <t>Közösségi ellátás</t>
  </si>
  <si>
    <t>Tardos Önkormányzattól általános iskola működésére</t>
  </si>
  <si>
    <t>Kisebbségi Önkormányzatok általános támogatása</t>
  </si>
  <si>
    <t>Kisebbségi elektor választásra</t>
  </si>
  <si>
    <t>Tata Város Önkormányzattól tatai Kisebbségi Önkormányzatok támogatása</t>
  </si>
  <si>
    <t>2010. évi CLXIX törvény alapján támogatás</t>
  </si>
  <si>
    <t>Rendszeres gyermekvédelmi támogatás</t>
  </si>
  <si>
    <t>KEM-i Német Kisebbségi Önkormányzattól a Tatai Német Kisebbségi Önkormányzatnak</t>
  </si>
  <si>
    <t>Népszámlálásra</t>
  </si>
  <si>
    <t>Nemzeti Erőforrás Minisztérium Szabadidő Sportfesztiválok Tatán SPO-SE 2009/276</t>
  </si>
  <si>
    <t>Sportfesztiválok Tatán, a Wesselényi Alaptól SPO-SE-10</t>
  </si>
  <si>
    <t>Nemzeti Erőforrás KAB-KEF 09-A/0003</t>
  </si>
  <si>
    <t>Kistérségtől - Német Kisebbségi Önkormányzatnak</t>
  </si>
  <si>
    <t>TIOP pályázatokra</t>
  </si>
  <si>
    <t>Összesen:</t>
  </si>
  <si>
    <t>Támogatás értékű felhalmozási célú bevételek</t>
  </si>
  <si>
    <t>ÁROP Hivatal szervezetfejlesztése ÁROP-1.A.2./A-2008-0087</t>
  </si>
  <si>
    <t>Intézmények energiaracionalizálása KEOP-5.1.0-2008-0037</t>
  </si>
  <si>
    <t>Angolpark rehabilitációja KDOP-2.1.1/B-2f-2009-0002</t>
  </si>
  <si>
    <t>Kossuth tér rehabilitációja</t>
  </si>
  <si>
    <t>Kocsi u. - Dózsa Gy. u. kerékpárút pályázat KDOP-4.2.2-09-2009-0003</t>
  </si>
  <si>
    <t>Gondoskodó Kistérség KDOP-5.2.2/A-09-2009-0006</t>
  </si>
  <si>
    <t>Új u.-i Bölcsőde bővítése projekt KDOP-5.2.2/B-09-2009-0004</t>
  </si>
  <si>
    <t>Által-ér Völgyi kerékpárút</t>
  </si>
  <si>
    <t>Bartók B. u 1. (2557/22 hrsz) ingatlan tulajdonjogának megvonása miatti kártalanítás</t>
  </si>
  <si>
    <t>Által-ér Völgyi kerékpárút projektre Tatabánya és Vértesszőlős Önkormányzatoktól</t>
  </si>
  <si>
    <t>Bartók Béla Óvoda bővítése projekt</t>
  </si>
  <si>
    <t>Működési célra átvett pénzeszközök államháztartáson kívülről</t>
  </si>
  <si>
    <t>2010. évi "Rend és iskola" konferencia pályázati támogatása</t>
  </si>
  <si>
    <t>HU-SK 09/01-0074 pályázat</t>
  </si>
  <si>
    <t>HU-SK 08/01-0188</t>
  </si>
  <si>
    <t>Európai Bizottság - "Interaktív generációk" rendezvény sorozat</t>
  </si>
  <si>
    <t>Országos Foglalkoztatás Közalapítványtól 3 fő foglalkoztatás szervező alkalmazására</t>
  </si>
  <si>
    <t>Felhalmozási célra átvett pénzeszközök államháztartáson kívülről</t>
  </si>
  <si>
    <t>Befejezett viziközmű társulatoktól átvett</t>
  </si>
  <si>
    <t>Keszthelyi u. 10. THK garanciális felújításaira</t>
  </si>
  <si>
    <t>1510-es emlékmű pályázati támogatása Képző- és Iparművészeti Lektorátustól</t>
  </si>
  <si>
    <t>Újhegyi közműfejlesztési hozzájárulás (áthúzódó)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</si>
</sst>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%"/>
    <numFmt numFmtId="166" formatCode="#,##0"/>
    <numFmt numFmtId="167" formatCode="@"/>
    <numFmt numFmtId="168" formatCode="0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1"/>
      <name val="Times New Roman CE"/>
      <family val="1"/>
    </font>
    <font>
      <b/>
      <u val="single"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11"/>
      <name val="Times New Roman CE"/>
      <family val="1"/>
    </font>
    <font>
      <b/>
      <sz val="10"/>
      <name val="Times New Roman"/>
      <family val="1"/>
    </font>
    <font>
      <i/>
      <sz val="10"/>
      <name val="Arial CE"/>
      <family val="2"/>
    </font>
    <font>
      <b/>
      <sz val="10"/>
      <name val="Arial CE"/>
      <family val="2"/>
    </font>
    <font>
      <b/>
      <i/>
      <sz val="10"/>
      <name val="Times New Roman C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6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3" borderId="0" applyNumberFormat="0" applyBorder="0" applyAlignment="0" applyProtection="0"/>
    <xf numFmtId="164" fontId="5" fillId="20" borderId="1" applyNumberFormat="0" applyAlignment="0" applyProtection="0"/>
    <xf numFmtId="164" fontId="6" fillId="21" borderId="2" applyNumberFormat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3" applyNumberFormat="0" applyFill="0" applyAlignment="0" applyProtection="0"/>
    <xf numFmtId="164" fontId="10" fillId="0" borderId="4" applyNumberFormat="0" applyFill="0" applyAlignment="0" applyProtection="0"/>
    <xf numFmtId="164" fontId="11" fillId="0" borderId="5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1" applyNumberFormat="0" applyAlignment="0" applyProtection="0"/>
    <xf numFmtId="164" fontId="13" fillId="0" borderId="6" applyNumberFormat="0" applyFill="0" applyAlignment="0" applyProtection="0"/>
    <xf numFmtId="164" fontId="14" fillId="2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5" fillId="0" borderId="0">
      <alignment/>
      <protection/>
    </xf>
    <xf numFmtId="164" fontId="0" fillId="23" borderId="7" applyNumberFormat="0" applyAlignment="0" applyProtection="0"/>
    <xf numFmtId="164" fontId="16" fillId="20" borderId="8" applyNumberFormat="0" applyAlignment="0" applyProtection="0"/>
    <xf numFmtId="164" fontId="17" fillId="0" borderId="0" applyNumberFormat="0" applyFill="0" applyBorder="0" applyAlignment="0" applyProtection="0"/>
    <xf numFmtId="164" fontId="18" fillId="0" borderId="9" applyNumberFormat="0" applyFill="0" applyAlignment="0" applyProtection="0"/>
    <xf numFmtId="164" fontId="19" fillId="0" borderId="0" applyNumberFormat="0" applyFill="0" applyBorder="0" applyAlignment="0" applyProtection="0"/>
  </cellStyleXfs>
  <cellXfs count="329">
    <xf numFmtId="164" fontId="0" fillId="0" borderId="0" xfId="0" applyAlignment="1">
      <alignment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6" fontId="20" fillId="0" borderId="0" xfId="0" applyNumberFormat="1" applyFont="1" applyAlignment="1">
      <alignment/>
    </xf>
    <xf numFmtId="164" fontId="21" fillId="0" borderId="0" xfId="0" applyFont="1" applyBorder="1" applyAlignment="1">
      <alignment horizontal="center"/>
    </xf>
    <xf numFmtId="164" fontId="20" fillId="0" borderId="0" xfId="0" applyFont="1" applyBorder="1" applyAlignment="1">
      <alignment/>
    </xf>
    <xf numFmtId="166" fontId="20" fillId="0" borderId="0" xfId="0" applyNumberFormat="1" applyFont="1" applyBorder="1" applyAlignment="1">
      <alignment/>
    </xf>
    <xf numFmtId="165" fontId="20" fillId="0" borderId="0" xfId="0" applyNumberFormat="1" applyFont="1" applyBorder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21" fillId="0" borderId="11" xfId="0" applyFont="1" applyBorder="1" applyAlignment="1">
      <alignment horizontal="center"/>
    </xf>
    <xf numFmtId="164" fontId="21" fillId="0" borderId="12" xfId="0" applyFont="1" applyBorder="1" applyAlignment="1">
      <alignment horizontal="center" vertical="center" wrapText="1"/>
    </xf>
    <xf numFmtId="164" fontId="21" fillId="0" borderId="13" xfId="0" applyFont="1" applyBorder="1" applyAlignment="1">
      <alignment horizontal="center" vertical="center" wrapText="1"/>
    </xf>
    <xf numFmtId="166" fontId="21" fillId="0" borderId="13" xfId="0" applyNumberFormat="1" applyFont="1" applyBorder="1" applyAlignment="1">
      <alignment horizontal="center" vertical="center" wrapText="1"/>
    </xf>
    <xf numFmtId="166" fontId="21" fillId="0" borderId="14" xfId="0" applyNumberFormat="1" applyFont="1" applyBorder="1" applyAlignment="1">
      <alignment horizontal="center" vertical="center" wrapText="1"/>
    </xf>
    <xf numFmtId="164" fontId="20" fillId="0" borderId="0" xfId="0" applyFont="1" applyBorder="1" applyAlignment="1">
      <alignment wrapText="1"/>
    </xf>
    <xf numFmtId="164" fontId="21" fillId="0" borderId="15" xfId="0" applyFont="1" applyBorder="1" applyAlignment="1">
      <alignment/>
    </xf>
    <xf numFmtId="164" fontId="21" fillId="0" borderId="16" xfId="0" applyFont="1" applyBorder="1" applyAlignment="1">
      <alignment/>
    </xf>
    <xf numFmtId="166" fontId="21" fillId="0" borderId="16" xfId="0" applyNumberFormat="1" applyFont="1" applyBorder="1" applyAlignment="1">
      <alignment/>
    </xf>
    <xf numFmtId="164" fontId="21" fillId="0" borderId="17" xfId="0" applyFont="1" applyBorder="1" applyAlignment="1">
      <alignment/>
    </xf>
    <xf numFmtId="164" fontId="20" fillId="0" borderId="16" xfId="0" applyFont="1" applyBorder="1" applyAlignment="1">
      <alignment/>
    </xf>
    <xf numFmtId="166" fontId="21" fillId="0" borderId="16" xfId="0" applyNumberFormat="1" applyFont="1" applyBorder="1" applyAlignment="1">
      <alignment/>
    </xf>
    <xf numFmtId="166" fontId="21" fillId="0" borderId="18" xfId="0" applyNumberFormat="1" applyFont="1" applyBorder="1" applyAlignment="1">
      <alignment/>
    </xf>
    <xf numFmtId="164" fontId="20" fillId="0" borderId="19" xfId="0" applyFont="1" applyBorder="1" applyAlignment="1">
      <alignment/>
    </xf>
    <xf numFmtId="164" fontId="20" fillId="0" borderId="20" xfId="0" applyFont="1" applyBorder="1" applyAlignment="1">
      <alignment/>
    </xf>
    <xf numFmtId="166" fontId="20" fillId="0" borderId="20" xfId="0" applyNumberFormat="1" applyFont="1" applyBorder="1" applyAlignment="1">
      <alignment/>
    </xf>
    <xf numFmtId="164" fontId="21" fillId="0" borderId="21" xfId="0" applyFont="1" applyBorder="1" applyAlignment="1">
      <alignment/>
    </xf>
    <xf numFmtId="164" fontId="21" fillId="0" borderId="20" xfId="0" applyFont="1" applyBorder="1" applyAlignment="1">
      <alignment/>
    </xf>
    <xf numFmtId="166" fontId="20" fillId="0" borderId="20" xfId="0" applyNumberFormat="1" applyFont="1" applyBorder="1" applyAlignment="1">
      <alignment/>
    </xf>
    <xf numFmtId="166" fontId="20" fillId="0" borderId="22" xfId="0" applyNumberFormat="1" applyFont="1" applyBorder="1" applyAlignment="1">
      <alignment/>
    </xf>
    <xf numFmtId="164" fontId="20" fillId="0" borderId="20" xfId="0" applyFont="1" applyBorder="1" applyAlignment="1">
      <alignment wrapText="1"/>
    </xf>
    <xf numFmtId="166" fontId="21" fillId="0" borderId="20" xfId="0" applyNumberFormat="1" applyFont="1" applyBorder="1" applyAlignment="1">
      <alignment/>
    </xf>
    <xf numFmtId="166" fontId="21" fillId="0" borderId="20" xfId="0" applyNumberFormat="1" applyFont="1" applyBorder="1" applyAlignment="1">
      <alignment/>
    </xf>
    <xf numFmtId="166" fontId="21" fillId="0" borderId="22" xfId="0" applyNumberFormat="1" applyFont="1" applyBorder="1" applyAlignment="1">
      <alignment/>
    </xf>
    <xf numFmtId="166" fontId="21" fillId="0" borderId="22" xfId="0" applyNumberFormat="1" applyFont="1" applyBorder="1" applyAlignment="1">
      <alignment/>
    </xf>
    <xf numFmtId="164" fontId="21" fillId="0" borderId="19" xfId="0" applyFont="1" applyBorder="1" applyAlignment="1">
      <alignment/>
    </xf>
    <xf numFmtId="164" fontId="20" fillId="0" borderId="21" xfId="0" applyFont="1" applyBorder="1" applyAlignment="1">
      <alignment/>
    </xf>
    <xf numFmtId="167" fontId="20" fillId="0" borderId="19" xfId="0" applyNumberFormat="1" applyFont="1" applyBorder="1" applyAlignment="1">
      <alignment/>
    </xf>
    <xf numFmtId="167" fontId="20" fillId="0" borderId="20" xfId="0" applyNumberFormat="1" applyFont="1" applyBorder="1" applyAlignment="1">
      <alignment/>
    </xf>
    <xf numFmtId="164" fontId="21" fillId="0" borderId="19" xfId="0" applyFont="1" applyBorder="1" applyAlignment="1">
      <alignment/>
    </xf>
    <xf numFmtId="164" fontId="20" fillId="0" borderId="20" xfId="0" applyFont="1" applyBorder="1" applyAlignment="1">
      <alignment/>
    </xf>
    <xf numFmtId="164" fontId="20" fillId="0" borderId="19" xfId="0" applyFont="1" applyBorder="1" applyAlignment="1">
      <alignment/>
    </xf>
    <xf numFmtId="164" fontId="21" fillId="0" borderId="20" xfId="0" applyFont="1" applyBorder="1" applyAlignment="1">
      <alignment/>
    </xf>
    <xf numFmtId="164" fontId="20" fillId="0" borderId="19" xfId="0" applyFont="1" applyBorder="1" applyAlignment="1">
      <alignment vertical="center"/>
    </xf>
    <xf numFmtId="164" fontId="2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/>
    </xf>
    <xf numFmtId="164" fontId="21" fillId="0" borderId="21" xfId="0" applyFont="1" applyBorder="1" applyAlignment="1">
      <alignment horizontal="left" wrapText="1"/>
    </xf>
    <xf numFmtId="164" fontId="20" fillId="0" borderId="19" xfId="0" applyFont="1" applyBorder="1" applyAlignment="1">
      <alignment horizontal="left"/>
    </xf>
    <xf numFmtId="164" fontId="20" fillId="0" borderId="20" xfId="0" applyFont="1" applyBorder="1" applyAlignment="1">
      <alignment horizontal="left"/>
    </xf>
    <xf numFmtId="164" fontId="21" fillId="0" borderId="19" xfId="0" applyFont="1" applyBorder="1" applyAlignment="1">
      <alignment horizontal="left"/>
    </xf>
    <xf numFmtId="164" fontId="21" fillId="0" borderId="20" xfId="0" applyFont="1" applyBorder="1" applyAlignment="1">
      <alignment horizontal="left"/>
    </xf>
    <xf numFmtId="164" fontId="22" fillId="0" borderId="20" xfId="0" applyFont="1" applyBorder="1" applyAlignment="1">
      <alignment/>
    </xf>
    <xf numFmtId="166" fontId="22" fillId="0" borderId="20" xfId="0" applyNumberFormat="1" applyFont="1" applyBorder="1" applyAlignment="1">
      <alignment/>
    </xf>
    <xf numFmtId="166" fontId="22" fillId="0" borderId="22" xfId="0" applyNumberFormat="1" applyFont="1" applyBorder="1" applyAlignment="1">
      <alignment/>
    </xf>
    <xf numFmtId="167" fontId="20" fillId="0" borderId="20" xfId="0" applyNumberFormat="1" applyFont="1" applyBorder="1" applyAlignment="1">
      <alignment/>
    </xf>
    <xf numFmtId="164" fontId="21" fillId="0" borderId="21" xfId="0" applyFont="1" applyBorder="1" applyAlignment="1">
      <alignment horizontal="left"/>
    </xf>
    <xf numFmtId="164" fontId="20" fillId="0" borderId="20" xfId="0" applyFont="1" applyBorder="1" applyAlignment="1">
      <alignment horizontal="left" wrapText="1"/>
    </xf>
    <xf numFmtId="164" fontId="22" fillId="0" borderId="20" xfId="0" applyFont="1" applyBorder="1" applyAlignment="1">
      <alignment/>
    </xf>
    <xf numFmtId="167" fontId="23" fillId="0" borderId="19" xfId="0" applyNumberFormat="1" applyFont="1" applyBorder="1" applyAlignment="1">
      <alignment/>
    </xf>
    <xf numFmtId="164" fontId="24" fillId="0" borderId="20" xfId="0" applyFont="1" applyBorder="1" applyAlignment="1">
      <alignment/>
    </xf>
    <xf numFmtId="166" fontId="24" fillId="0" borderId="20" xfId="0" applyNumberFormat="1" applyFont="1" applyBorder="1" applyAlignment="1">
      <alignment/>
    </xf>
    <xf numFmtId="166" fontId="23" fillId="0" borderId="20" xfId="0" applyNumberFormat="1" applyFont="1" applyBorder="1" applyAlignment="1">
      <alignment/>
    </xf>
    <xf numFmtId="164" fontId="23" fillId="0" borderId="21" xfId="0" applyFont="1" applyBorder="1" applyAlignment="1">
      <alignment/>
    </xf>
    <xf numFmtId="164" fontId="23" fillId="0" borderId="20" xfId="0" applyFont="1" applyBorder="1" applyAlignment="1">
      <alignment/>
    </xf>
    <xf numFmtId="166" fontId="23" fillId="0" borderId="20" xfId="0" applyNumberFormat="1" applyFont="1" applyBorder="1" applyAlignment="1">
      <alignment/>
    </xf>
    <xf numFmtId="166" fontId="23" fillId="0" borderId="22" xfId="0" applyNumberFormat="1" applyFont="1" applyBorder="1" applyAlignment="1">
      <alignment/>
    </xf>
    <xf numFmtId="164" fontId="25" fillId="0" borderId="21" xfId="0" applyFont="1" applyBorder="1" applyAlignment="1">
      <alignment/>
    </xf>
    <xf numFmtId="165" fontId="20" fillId="0" borderId="20" xfId="0" applyNumberFormat="1" applyFont="1" applyBorder="1" applyAlignment="1">
      <alignment/>
    </xf>
    <xf numFmtId="166" fontId="21" fillId="0" borderId="21" xfId="0" applyNumberFormat="1" applyFont="1" applyBorder="1" applyAlignment="1">
      <alignment/>
    </xf>
    <xf numFmtId="167" fontId="20" fillId="0" borderId="19" xfId="0" applyNumberFormat="1" applyFont="1" applyBorder="1" applyAlignment="1">
      <alignment horizontal="left" wrapText="1"/>
    </xf>
    <xf numFmtId="164" fontId="20" fillId="0" borderId="23" xfId="0" applyFont="1" applyBorder="1" applyAlignment="1">
      <alignment/>
    </xf>
    <xf numFmtId="164" fontId="20" fillId="0" borderId="24" xfId="0" applyFont="1" applyBorder="1" applyAlignment="1">
      <alignment/>
    </xf>
    <xf numFmtId="164" fontId="20" fillId="0" borderId="25" xfId="0" applyFont="1" applyBorder="1" applyAlignment="1">
      <alignment/>
    </xf>
    <xf numFmtId="164" fontId="25" fillId="0" borderId="26" xfId="0" applyFont="1" applyBorder="1" applyAlignment="1">
      <alignment/>
    </xf>
    <xf numFmtId="164" fontId="25" fillId="0" borderId="0" xfId="0" applyFont="1" applyBorder="1" applyAlignment="1">
      <alignment/>
    </xf>
    <xf numFmtId="164" fontId="20" fillId="0" borderId="27" xfId="0" applyFont="1" applyBorder="1" applyAlignment="1">
      <alignment/>
    </xf>
    <xf numFmtId="164" fontId="0" fillId="0" borderId="20" xfId="0" applyBorder="1" applyAlignment="1">
      <alignment/>
    </xf>
    <xf numFmtId="165" fontId="25" fillId="0" borderId="0" xfId="0" applyNumberFormat="1" applyFont="1" applyBorder="1" applyAlignment="1">
      <alignment/>
    </xf>
    <xf numFmtId="164" fontId="20" fillId="0" borderId="26" xfId="0" applyFont="1" applyBorder="1" applyAlignment="1">
      <alignment/>
    </xf>
    <xf numFmtId="167" fontId="20" fillId="0" borderId="0" xfId="0" applyNumberFormat="1" applyFont="1" applyBorder="1" applyAlignment="1">
      <alignment/>
    </xf>
    <xf numFmtId="164" fontId="21" fillId="0" borderId="28" xfId="0" applyFont="1" applyBorder="1" applyAlignment="1">
      <alignment/>
    </xf>
    <xf numFmtId="166" fontId="21" fillId="0" borderId="29" xfId="0" applyNumberFormat="1" applyFont="1" applyBorder="1" applyAlignment="1">
      <alignment/>
    </xf>
    <xf numFmtId="164" fontId="20" fillId="0" borderId="29" xfId="0" applyFont="1" applyBorder="1" applyAlignment="1">
      <alignment/>
    </xf>
    <xf numFmtId="164" fontId="25" fillId="0" borderId="30" xfId="0" applyFont="1" applyBorder="1" applyAlignment="1">
      <alignment/>
    </xf>
    <xf numFmtId="164" fontId="25" fillId="0" borderId="31" xfId="0" applyFont="1" applyBorder="1" applyAlignment="1">
      <alignment/>
    </xf>
    <xf numFmtId="164" fontId="20" fillId="0" borderId="31" xfId="0" applyFont="1" applyBorder="1" applyAlignment="1">
      <alignment/>
    </xf>
    <xf numFmtId="164" fontId="20" fillId="0" borderId="32" xfId="0" applyFont="1" applyBorder="1" applyAlignment="1">
      <alignment/>
    </xf>
    <xf numFmtId="164" fontId="20" fillId="0" borderId="0" xfId="59" applyFont="1">
      <alignment/>
      <protection/>
    </xf>
    <xf numFmtId="166" fontId="20" fillId="0" borderId="0" xfId="59" applyNumberFormat="1" applyFont="1">
      <alignment/>
      <protection/>
    </xf>
    <xf numFmtId="164" fontId="21" fillId="0" borderId="0" xfId="59" applyFont="1" applyAlignment="1">
      <alignment horizontal="left"/>
      <protection/>
    </xf>
    <xf numFmtId="164" fontId="20" fillId="0" borderId="0" xfId="59" applyFont="1" applyAlignment="1">
      <alignment horizontal="left"/>
      <protection/>
    </xf>
    <xf numFmtId="164" fontId="20" fillId="0" borderId="0" xfId="59" applyFont="1" applyAlignment="1">
      <alignment/>
      <protection/>
    </xf>
    <xf numFmtId="164" fontId="21" fillId="0" borderId="0" xfId="59" applyFont="1" applyBorder="1" applyAlignment="1">
      <alignment horizontal="center"/>
      <protection/>
    </xf>
    <xf numFmtId="164" fontId="21" fillId="0" borderId="0" xfId="59" applyFont="1">
      <alignment/>
      <protection/>
    </xf>
    <xf numFmtId="164" fontId="21" fillId="0" borderId="33" xfId="59" applyFont="1" applyBorder="1" applyAlignment="1">
      <alignment horizontal="center"/>
      <protection/>
    </xf>
    <xf numFmtId="164" fontId="21" fillId="0" borderId="13" xfId="59" applyFont="1" applyBorder="1" applyAlignment="1">
      <alignment horizontal="center"/>
      <protection/>
    </xf>
    <xf numFmtId="164" fontId="21" fillId="0" borderId="13" xfId="59" applyFont="1" applyBorder="1" applyAlignment="1">
      <alignment horizontal="center" vertical="center"/>
      <protection/>
    </xf>
    <xf numFmtId="164" fontId="21" fillId="0" borderId="13" xfId="59" applyFont="1" applyBorder="1" applyAlignment="1">
      <alignment horizontal="center" vertical="center" wrapText="1"/>
      <protection/>
    </xf>
    <xf numFmtId="164" fontId="20" fillId="0" borderId="34" xfId="59" applyFont="1" applyBorder="1">
      <alignment/>
      <protection/>
    </xf>
    <xf numFmtId="166" fontId="20" fillId="0" borderId="34" xfId="59" applyNumberFormat="1" applyFont="1" applyBorder="1">
      <alignment/>
      <protection/>
    </xf>
    <xf numFmtId="166" fontId="20" fillId="0" borderId="35" xfId="59" applyNumberFormat="1" applyFont="1" applyBorder="1">
      <alignment/>
      <protection/>
    </xf>
    <xf numFmtId="164" fontId="20" fillId="0" borderId="35" xfId="59" applyFont="1" applyBorder="1" applyAlignment="1">
      <alignment horizontal="left"/>
      <protection/>
    </xf>
    <xf numFmtId="164" fontId="20" fillId="0" borderId="36" xfId="59" applyFont="1" applyBorder="1">
      <alignment/>
      <protection/>
    </xf>
    <xf numFmtId="166" fontId="20" fillId="0" borderId="36" xfId="59" applyNumberFormat="1" applyFont="1" applyBorder="1">
      <alignment/>
      <protection/>
    </xf>
    <xf numFmtId="164" fontId="20" fillId="0" borderId="36" xfId="59" applyFont="1" applyBorder="1" applyAlignment="1">
      <alignment/>
      <protection/>
    </xf>
    <xf numFmtId="166" fontId="22" fillId="0" borderId="36" xfId="59" applyNumberFormat="1" applyFont="1" applyBorder="1">
      <alignment/>
      <protection/>
    </xf>
    <xf numFmtId="164" fontId="20" fillId="0" borderId="36" xfId="0" applyFont="1" applyBorder="1" applyAlignment="1">
      <alignment/>
    </xf>
    <xf numFmtId="164" fontId="20" fillId="0" borderId="36" xfId="0" applyFont="1" applyBorder="1" applyAlignment="1">
      <alignment shrinkToFit="1"/>
    </xf>
    <xf numFmtId="164" fontId="22" fillId="0" borderId="36" xfId="59" applyFont="1" applyBorder="1">
      <alignment/>
      <protection/>
    </xf>
    <xf numFmtId="164" fontId="20" fillId="0" borderId="37" xfId="59" applyFont="1" applyBorder="1">
      <alignment/>
      <protection/>
    </xf>
    <xf numFmtId="166" fontId="22" fillId="0" borderId="37" xfId="59" applyNumberFormat="1" applyFont="1" applyBorder="1">
      <alignment/>
      <protection/>
    </xf>
    <xf numFmtId="164" fontId="22" fillId="0" borderId="37" xfId="59" applyFont="1" applyBorder="1">
      <alignment/>
      <protection/>
    </xf>
    <xf numFmtId="164" fontId="21" fillId="0" borderId="38" xfId="59" applyFont="1" applyBorder="1">
      <alignment/>
      <protection/>
    </xf>
    <xf numFmtId="166" fontId="21" fillId="0" borderId="38" xfId="59" applyNumberFormat="1" applyFont="1" applyBorder="1">
      <alignment/>
      <protection/>
    </xf>
    <xf numFmtId="166" fontId="21" fillId="0" borderId="39" xfId="59" applyNumberFormat="1" applyFont="1" applyBorder="1">
      <alignment/>
      <protection/>
    </xf>
    <xf numFmtId="164" fontId="21" fillId="0" borderId="13" xfId="59" applyFont="1" applyBorder="1">
      <alignment/>
      <protection/>
    </xf>
    <xf numFmtId="166" fontId="21" fillId="0" borderId="13" xfId="59" applyNumberFormat="1" applyFont="1" applyBorder="1">
      <alignment/>
      <protection/>
    </xf>
    <xf numFmtId="164" fontId="21" fillId="0" borderId="34" xfId="59" applyFont="1" applyBorder="1">
      <alignment/>
      <protection/>
    </xf>
    <xf numFmtId="166" fontId="21" fillId="0" borderId="34" xfId="59" applyNumberFormat="1" applyFont="1" applyBorder="1">
      <alignment/>
      <protection/>
    </xf>
    <xf numFmtId="166" fontId="21" fillId="0" borderId="35" xfId="59" applyNumberFormat="1" applyFont="1" applyBorder="1">
      <alignment/>
      <protection/>
    </xf>
    <xf numFmtId="164" fontId="21" fillId="0" borderId="35" xfId="59" applyFont="1" applyBorder="1">
      <alignment/>
      <protection/>
    </xf>
    <xf numFmtId="164" fontId="20" fillId="0" borderId="0" xfId="59" applyFont="1" applyBorder="1">
      <alignment/>
      <protection/>
    </xf>
    <xf numFmtId="164" fontId="20" fillId="0" borderId="24" xfId="59" applyFont="1" applyBorder="1">
      <alignment/>
      <protection/>
    </xf>
    <xf numFmtId="164" fontId="21" fillId="0" borderId="36" xfId="59" applyFont="1" applyBorder="1">
      <alignment/>
      <protection/>
    </xf>
    <xf numFmtId="166" fontId="21" fillId="0" borderId="36" xfId="59" applyNumberFormat="1" applyFont="1" applyBorder="1">
      <alignment/>
      <protection/>
    </xf>
    <xf numFmtId="164" fontId="20" fillId="0" borderId="40" xfId="59" applyFont="1" applyBorder="1" applyAlignment="1">
      <alignment wrapText="1"/>
      <protection/>
    </xf>
    <xf numFmtId="166" fontId="21" fillId="0" borderId="40" xfId="59" applyNumberFormat="1" applyFont="1" applyBorder="1">
      <alignment/>
      <protection/>
    </xf>
    <xf numFmtId="164" fontId="20" fillId="0" borderId="36" xfId="59" applyFont="1" applyBorder="1" applyAlignment="1">
      <alignment wrapText="1"/>
      <protection/>
    </xf>
    <xf numFmtId="166" fontId="20" fillId="0" borderId="40" xfId="59" applyNumberFormat="1" applyFont="1" applyBorder="1">
      <alignment/>
      <protection/>
    </xf>
    <xf numFmtId="164" fontId="21" fillId="0" borderId="37" xfId="59" applyFont="1" applyBorder="1">
      <alignment/>
      <protection/>
    </xf>
    <xf numFmtId="166" fontId="21" fillId="0" borderId="37" xfId="59" applyNumberFormat="1" applyFont="1" applyBorder="1">
      <alignment/>
      <protection/>
    </xf>
    <xf numFmtId="166" fontId="20" fillId="0" borderId="37" xfId="59" applyNumberFormat="1" applyFont="1" applyBorder="1">
      <alignment/>
      <protection/>
    </xf>
    <xf numFmtId="164" fontId="21" fillId="0" borderId="13" xfId="0" applyFont="1" applyBorder="1" applyAlignment="1">
      <alignment/>
    </xf>
    <xf numFmtId="166" fontId="21" fillId="0" borderId="13" xfId="0" applyNumberFormat="1" applyFont="1" applyBorder="1" applyAlignment="1">
      <alignment/>
    </xf>
    <xf numFmtId="166" fontId="20" fillId="0" borderId="0" xfId="59" applyNumberFormat="1" applyFont="1" applyBorder="1">
      <alignment/>
      <protection/>
    </xf>
    <xf numFmtId="164" fontId="21" fillId="0" borderId="0" xfId="59" applyFont="1" applyAlignment="1">
      <alignment horizontal="center"/>
      <protection/>
    </xf>
    <xf numFmtId="166" fontId="21" fillId="0" borderId="13" xfId="59" applyNumberFormat="1" applyFont="1" applyBorder="1" applyAlignment="1">
      <alignment horizontal="center" vertical="center" wrapText="1"/>
      <protection/>
    </xf>
    <xf numFmtId="164" fontId="20" fillId="0" borderId="35" xfId="59" applyFont="1" applyBorder="1">
      <alignment/>
      <protection/>
    </xf>
    <xf numFmtId="166" fontId="20" fillId="0" borderId="41" xfId="59" applyNumberFormat="1" applyFont="1" applyBorder="1">
      <alignment/>
      <protection/>
    </xf>
    <xf numFmtId="166" fontId="20" fillId="0" borderId="42" xfId="59" applyNumberFormat="1" applyFont="1" applyBorder="1">
      <alignment/>
      <protection/>
    </xf>
    <xf numFmtId="164" fontId="20" fillId="0" borderId="36" xfId="59" applyFont="1" applyBorder="1" applyAlignment="1">
      <alignment horizontal="left"/>
      <protection/>
    </xf>
    <xf numFmtId="166" fontId="22" fillId="0" borderId="42" xfId="59" applyNumberFormat="1" applyFont="1" applyBorder="1">
      <alignment/>
      <protection/>
    </xf>
    <xf numFmtId="164" fontId="20" fillId="0" borderId="42" xfId="59" applyFont="1" applyBorder="1">
      <alignment/>
      <protection/>
    </xf>
    <xf numFmtId="166" fontId="20" fillId="0" borderId="43" xfId="59" applyNumberFormat="1" applyFont="1" applyBorder="1">
      <alignment/>
      <protection/>
    </xf>
    <xf numFmtId="164" fontId="20" fillId="0" borderId="43" xfId="59" applyFont="1" applyBorder="1">
      <alignment/>
      <protection/>
    </xf>
    <xf numFmtId="166" fontId="21" fillId="0" borderId="33" xfId="59" applyNumberFormat="1" applyFont="1" applyBorder="1">
      <alignment/>
      <protection/>
    </xf>
    <xf numFmtId="166" fontId="21" fillId="0" borderId="41" xfId="59" applyNumberFormat="1" applyFont="1" applyBorder="1">
      <alignment/>
      <protection/>
    </xf>
    <xf numFmtId="166" fontId="20" fillId="0" borderId="23" xfId="59" applyNumberFormat="1" applyFont="1" applyBorder="1">
      <alignment/>
      <protection/>
    </xf>
    <xf numFmtId="164" fontId="21" fillId="0" borderId="43" xfId="59" applyFont="1" applyBorder="1">
      <alignment/>
      <protection/>
    </xf>
    <xf numFmtId="166" fontId="21" fillId="0" borderId="43" xfId="59" applyNumberFormat="1" applyFont="1" applyBorder="1">
      <alignment/>
      <protection/>
    </xf>
    <xf numFmtId="164" fontId="21" fillId="0" borderId="0" xfId="59" applyFont="1" applyBorder="1">
      <alignment/>
      <protection/>
    </xf>
    <xf numFmtId="166" fontId="21" fillId="0" borderId="0" xfId="59" applyNumberFormat="1" applyFont="1" applyBorder="1">
      <alignment/>
      <protection/>
    </xf>
    <xf numFmtId="164" fontId="21" fillId="0" borderId="44" xfId="59" applyFont="1" applyBorder="1">
      <alignment/>
      <protection/>
    </xf>
    <xf numFmtId="166" fontId="21" fillId="0" borderId="44" xfId="59" applyNumberFormat="1" applyFont="1" applyBorder="1">
      <alignment/>
      <protection/>
    </xf>
    <xf numFmtId="164" fontId="26" fillId="0" borderId="0" xfId="59" applyFont="1">
      <alignment/>
      <protection/>
    </xf>
    <xf numFmtId="166" fontId="26" fillId="0" borderId="0" xfId="59" applyNumberFormat="1" applyFont="1" applyAlignment="1">
      <alignment/>
      <protection/>
    </xf>
    <xf numFmtId="166" fontId="26" fillId="0" borderId="0" xfId="59" applyNumberFormat="1" applyFont="1">
      <alignment/>
      <protection/>
    </xf>
    <xf numFmtId="164" fontId="27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4" fontId="28" fillId="0" borderId="0" xfId="0" applyFont="1" applyBorder="1" applyAlignment="1">
      <alignment/>
    </xf>
    <xf numFmtId="164" fontId="0" fillId="0" borderId="0" xfId="0" applyBorder="1" applyAlignment="1">
      <alignment/>
    </xf>
    <xf numFmtId="164" fontId="25" fillId="0" borderId="0" xfId="0" applyFont="1" applyBorder="1" applyAlignment="1">
      <alignment horizontal="center" shrinkToFit="1"/>
    </xf>
    <xf numFmtId="164" fontId="29" fillId="0" borderId="31" xfId="0" applyFont="1" applyBorder="1" applyAlignment="1">
      <alignment/>
    </xf>
    <xf numFmtId="164" fontId="28" fillId="0" borderId="31" xfId="0" applyFont="1" applyBorder="1" applyAlignment="1">
      <alignment/>
    </xf>
    <xf numFmtId="164" fontId="28" fillId="0" borderId="31" xfId="0" applyFont="1" applyBorder="1" applyAlignment="1">
      <alignment/>
    </xf>
    <xf numFmtId="164" fontId="0" fillId="0" borderId="31" xfId="0" applyBorder="1" applyAlignment="1">
      <alignment/>
    </xf>
    <xf numFmtId="164" fontId="21" fillId="0" borderId="45" xfId="0" applyFont="1" applyBorder="1" applyAlignment="1">
      <alignment horizontal="center" vertical="center"/>
    </xf>
    <xf numFmtId="164" fontId="30" fillId="0" borderId="46" xfId="0" applyFont="1" applyBorder="1" applyAlignment="1">
      <alignment horizontal="center" vertical="center" wrapText="1"/>
    </xf>
    <xf numFmtId="164" fontId="30" fillId="0" borderId="47" xfId="0" applyFont="1" applyBorder="1" applyAlignment="1">
      <alignment horizontal="center" vertical="center" wrapText="1"/>
    </xf>
    <xf numFmtId="164" fontId="30" fillId="0" borderId="48" xfId="0" applyFont="1" applyBorder="1" applyAlignment="1">
      <alignment horizontal="center" vertical="center"/>
    </xf>
    <xf numFmtId="164" fontId="21" fillId="0" borderId="49" xfId="0" applyFont="1" applyBorder="1" applyAlignment="1">
      <alignment horizontal="center" vertical="center" wrapText="1"/>
    </xf>
    <xf numFmtId="164" fontId="21" fillId="0" borderId="49" xfId="59" applyFont="1" applyBorder="1" applyAlignment="1">
      <alignment horizontal="center" vertical="center" wrapText="1"/>
      <protection/>
    </xf>
    <xf numFmtId="164" fontId="21" fillId="0" borderId="50" xfId="59" applyFont="1" applyBorder="1" applyAlignment="1">
      <alignment horizontal="center" vertical="center" wrapText="1"/>
      <protection/>
    </xf>
    <xf numFmtId="164" fontId="21" fillId="0" borderId="15" xfId="0" applyFont="1" applyBorder="1" applyAlignment="1">
      <alignment horizontal="left" vertical="center"/>
    </xf>
    <xf numFmtId="166" fontId="21" fillId="0" borderId="16" xfId="0" applyNumberFormat="1" applyFont="1" applyBorder="1" applyAlignment="1">
      <alignment horizontal="right" vertical="center" wrapText="1"/>
    </xf>
    <xf numFmtId="166" fontId="21" fillId="0" borderId="51" xfId="0" applyNumberFormat="1" applyFont="1" applyBorder="1" applyAlignment="1">
      <alignment horizontal="right" vertical="center" wrapText="1"/>
    </xf>
    <xf numFmtId="164" fontId="31" fillId="0" borderId="0" xfId="0" applyFont="1" applyAlignment="1">
      <alignment/>
    </xf>
    <xf numFmtId="166" fontId="20" fillId="0" borderId="20" xfId="0" applyNumberFormat="1" applyFont="1" applyBorder="1" applyAlignment="1">
      <alignment horizontal="right" vertical="center" wrapText="1"/>
    </xf>
    <xf numFmtId="166" fontId="21" fillId="0" borderId="20" xfId="0" applyNumberFormat="1" applyFont="1" applyBorder="1" applyAlignment="1">
      <alignment horizontal="right" vertical="center" wrapText="1"/>
    </xf>
    <xf numFmtId="164" fontId="20" fillId="0" borderId="19" xfId="0" applyFont="1" applyBorder="1" applyAlignment="1">
      <alignment wrapText="1"/>
    </xf>
    <xf numFmtId="164" fontId="32" fillId="0" borderId="0" xfId="0" applyFont="1" applyAlignment="1">
      <alignment/>
    </xf>
    <xf numFmtId="164" fontId="22" fillId="0" borderId="19" xfId="0" applyFont="1" applyBorder="1" applyAlignment="1">
      <alignment/>
    </xf>
    <xf numFmtId="166" fontId="22" fillId="0" borderId="20" xfId="0" applyNumberFormat="1" applyFont="1" applyBorder="1" applyAlignment="1">
      <alignment horizontal="right" vertical="center" wrapText="1"/>
    </xf>
    <xf numFmtId="164" fontId="0" fillId="0" borderId="0" xfId="0" applyFont="1" applyAlignment="1">
      <alignment/>
    </xf>
    <xf numFmtId="164" fontId="22" fillId="0" borderId="19" xfId="0" applyFont="1" applyBorder="1" applyAlignment="1">
      <alignment horizontal="left" vertical="center" wrapText="1"/>
    </xf>
    <xf numFmtId="166" fontId="33" fillId="0" borderId="20" xfId="0" applyNumberFormat="1" applyFont="1" applyBorder="1" applyAlignment="1">
      <alignment horizontal="right" vertical="center" wrapText="1"/>
    </xf>
    <xf numFmtId="164" fontId="22" fillId="0" borderId="19" xfId="0" applyFont="1" applyBorder="1" applyAlignment="1">
      <alignment wrapText="1"/>
    </xf>
    <xf numFmtId="166" fontId="33" fillId="0" borderId="20" xfId="0" applyNumberFormat="1" applyFont="1" applyBorder="1" applyAlignment="1">
      <alignment/>
    </xf>
    <xf numFmtId="164" fontId="21" fillId="0" borderId="19" xfId="0" applyFont="1" applyBorder="1" applyAlignment="1">
      <alignment shrinkToFit="1"/>
    </xf>
    <xf numFmtId="164" fontId="20" fillId="0" borderId="19" xfId="0" applyFont="1" applyBorder="1" applyAlignment="1">
      <alignment shrinkToFit="1"/>
    </xf>
    <xf numFmtId="164" fontId="22" fillId="0" borderId="19" xfId="0" applyFont="1" applyBorder="1" applyAlignment="1">
      <alignment shrinkToFit="1"/>
    </xf>
    <xf numFmtId="164" fontId="21" fillId="0" borderId="28" xfId="0" applyFont="1" applyBorder="1" applyAlignment="1">
      <alignment shrinkToFit="1"/>
    </xf>
    <xf numFmtId="166" fontId="21" fillId="0" borderId="29" xfId="0" applyNumberFormat="1" applyFont="1" applyBorder="1" applyAlignment="1">
      <alignment/>
    </xf>
    <xf numFmtId="166" fontId="21" fillId="0" borderId="52" xfId="0" applyNumberFormat="1" applyFont="1" applyBorder="1" applyAlignment="1">
      <alignment horizontal="right" vertical="center" wrapText="1"/>
    </xf>
    <xf numFmtId="166" fontId="21" fillId="0" borderId="32" xfId="0" applyNumberFormat="1" applyFont="1" applyBorder="1" applyAlignment="1">
      <alignment horizontal="right" vertical="center" wrapText="1"/>
    </xf>
    <xf numFmtId="166" fontId="0" fillId="0" borderId="0" xfId="0" applyNumberFormat="1" applyAlignment="1">
      <alignment/>
    </xf>
    <xf numFmtId="164" fontId="34" fillId="0" borderId="0" xfId="57" applyFont="1" applyAlignment="1">
      <alignment horizontal="right"/>
      <protection/>
    </xf>
    <xf numFmtId="164" fontId="34" fillId="0" borderId="0" xfId="57" applyFont="1">
      <alignment/>
      <protection/>
    </xf>
    <xf numFmtId="164" fontId="35" fillId="0" borderId="0" xfId="57" applyFont="1" applyAlignment="1">
      <alignment horizontal="center"/>
      <protection/>
    </xf>
    <xf numFmtId="164" fontId="34" fillId="0" borderId="0" xfId="57" applyFont="1" applyAlignment="1">
      <alignment horizontal="center"/>
      <protection/>
    </xf>
    <xf numFmtId="166" fontId="34" fillId="0" borderId="0" xfId="57" applyNumberFormat="1" applyFont="1">
      <alignment/>
      <protection/>
    </xf>
    <xf numFmtId="164" fontId="34" fillId="0" borderId="0" xfId="57" applyFont="1" applyBorder="1" applyAlignment="1">
      <alignment horizontal="right"/>
      <protection/>
    </xf>
    <xf numFmtId="164" fontId="34" fillId="0" borderId="0" xfId="57" applyFont="1" applyBorder="1">
      <alignment/>
      <protection/>
    </xf>
    <xf numFmtId="164" fontId="35" fillId="0" borderId="0" xfId="57" applyFont="1" applyBorder="1" applyAlignment="1">
      <alignment horizontal="center"/>
      <protection/>
    </xf>
    <xf numFmtId="164" fontId="34" fillId="0" borderId="0" xfId="57" applyFont="1" applyBorder="1" applyAlignment="1">
      <alignment horizontal="center"/>
      <protection/>
    </xf>
    <xf numFmtId="166" fontId="34" fillId="0" borderId="0" xfId="57" applyNumberFormat="1" applyFont="1" applyBorder="1">
      <alignment/>
      <protection/>
    </xf>
    <xf numFmtId="164" fontId="36" fillId="0" borderId="0" xfId="57" applyFont="1" applyBorder="1" applyAlignment="1">
      <alignment horizontal="center"/>
      <protection/>
    </xf>
    <xf numFmtId="164" fontId="37" fillId="0" borderId="0" xfId="57" applyFont="1" applyBorder="1" applyAlignment="1">
      <alignment horizontal="center"/>
      <protection/>
    </xf>
    <xf numFmtId="164" fontId="34" fillId="0" borderId="31" xfId="57" applyFont="1" applyBorder="1" applyAlignment="1">
      <alignment horizontal="right"/>
      <protection/>
    </xf>
    <xf numFmtId="164" fontId="34" fillId="0" borderId="31" xfId="57" applyFont="1" applyBorder="1">
      <alignment/>
      <protection/>
    </xf>
    <xf numFmtId="164" fontId="35" fillId="0" borderId="31" xfId="57" applyFont="1" applyBorder="1" applyAlignment="1">
      <alignment horizontal="center"/>
      <protection/>
    </xf>
    <xf numFmtId="164" fontId="34" fillId="0" borderId="31" xfId="57" applyFont="1" applyBorder="1" applyAlignment="1">
      <alignment horizontal="center"/>
      <protection/>
    </xf>
    <xf numFmtId="166" fontId="30" fillId="0" borderId="31" xfId="57" applyNumberFormat="1" applyFont="1" applyBorder="1" applyAlignment="1">
      <alignment horizontal="right"/>
      <protection/>
    </xf>
    <xf numFmtId="164" fontId="30" fillId="0" borderId="10" xfId="57" applyFont="1" applyBorder="1" applyAlignment="1">
      <alignment horizontal="center" vertical="center"/>
      <protection/>
    </xf>
    <xf numFmtId="164" fontId="30" fillId="0" borderId="53" xfId="56" applyFont="1" applyBorder="1" applyAlignment="1">
      <alignment horizontal="center" vertical="center"/>
      <protection/>
    </xf>
    <xf numFmtId="164" fontId="30" fillId="0" borderId="53" xfId="57" applyFont="1" applyBorder="1" applyAlignment="1">
      <alignment horizontal="center" vertical="center"/>
      <protection/>
    </xf>
    <xf numFmtId="164" fontId="30" fillId="0" borderId="53" xfId="57" applyFont="1" applyBorder="1" applyAlignment="1">
      <alignment horizontal="center"/>
      <protection/>
    </xf>
    <xf numFmtId="164" fontId="30" fillId="0" borderId="53" xfId="57" applyFont="1" applyBorder="1" applyAlignment="1">
      <alignment horizontal="center" vertical="center" wrapText="1"/>
      <protection/>
    </xf>
    <xf numFmtId="166" fontId="30" fillId="0" borderId="11" xfId="57" applyNumberFormat="1" applyFont="1" applyBorder="1" applyAlignment="1">
      <alignment horizontal="center" vertical="center" wrapText="1"/>
      <protection/>
    </xf>
    <xf numFmtId="164" fontId="30" fillId="0" borderId="13" xfId="57" applyFont="1" applyBorder="1" applyAlignment="1">
      <alignment horizontal="center" vertical="center" wrapText="1"/>
      <protection/>
    </xf>
    <xf numFmtId="164" fontId="30" fillId="0" borderId="13" xfId="57" applyFont="1" applyBorder="1" applyAlignment="1">
      <alignment horizontal="center" vertical="center"/>
      <protection/>
    </xf>
    <xf numFmtId="164" fontId="35" fillId="0" borderId="0" xfId="57" applyFont="1">
      <alignment/>
      <protection/>
    </xf>
    <xf numFmtId="167" fontId="34" fillId="0" borderId="54" xfId="57" applyNumberFormat="1" applyFont="1" applyBorder="1" applyAlignment="1">
      <alignment horizontal="center"/>
      <protection/>
    </xf>
    <xf numFmtId="164" fontId="34" fillId="0" borderId="55" xfId="57" applyFont="1" applyBorder="1" applyAlignment="1">
      <alignment/>
      <protection/>
    </xf>
    <xf numFmtId="164" fontId="35" fillId="0" borderId="55" xfId="57" applyFont="1" applyBorder="1">
      <alignment/>
      <protection/>
    </xf>
    <xf numFmtId="166" fontId="34" fillId="0" borderId="55" xfId="57" applyNumberFormat="1" applyFont="1" applyBorder="1">
      <alignment/>
      <protection/>
    </xf>
    <xf numFmtId="166" fontId="34" fillId="0" borderId="56" xfId="57" applyNumberFormat="1" applyFont="1" applyBorder="1">
      <alignment/>
      <protection/>
    </xf>
    <xf numFmtId="167" fontId="34" fillId="0" borderId="19" xfId="57" applyNumberFormat="1" applyFont="1" applyBorder="1" applyAlignment="1">
      <alignment horizontal="center"/>
      <protection/>
    </xf>
    <xf numFmtId="164" fontId="34" fillId="0" borderId="20" xfId="57" applyFont="1" applyBorder="1" applyAlignment="1">
      <alignment/>
      <protection/>
    </xf>
    <xf numFmtId="164" fontId="35" fillId="0" borderId="20" xfId="57" applyFont="1" applyBorder="1">
      <alignment/>
      <protection/>
    </xf>
    <xf numFmtId="166" fontId="34" fillId="0" borderId="20" xfId="57" applyNumberFormat="1" applyFont="1" applyBorder="1">
      <alignment/>
      <protection/>
    </xf>
    <xf numFmtId="166" fontId="34" fillId="0" borderId="22" xfId="57" applyNumberFormat="1" applyFont="1" applyBorder="1">
      <alignment/>
      <protection/>
    </xf>
    <xf numFmtId="168" fontId="34" fillId="0" borderId="19" xfId="57" applyNumberFormat="1" applyFont="1" applyBorder="1" applyAlignment="1">
      <alignment horizontal="center"/>
      <protection/>
    </xf>
    <xf numFmtId="164" fontId="34" fillId="0" borderId="20" xfId="57" applyFont="1" applyBorder="1" applyAlignment="1">
      <alignment horizontal="left"/>
      <protection/>
    </xf>
    <xf numFmtId="166" fontId="30" fillId="0" borderId="20" xfId="57" applyNumberFormat="1" applyFont="1" applyBorder="1">
      <alignment/>
      <protection/>
    </xf>
    <xf numFmtId="168" fontId="34" fillId="0" borderId="19" xfId="56" applyNumberFormat="1" applyFont="1" applyBorder="1" applyAlignment="1">
      <alignment horizontal="center" vertical="center"/>
      <protection/>
    </xf>
    <xf numFmtId="164" fontId="34" fillId="0" borderId="20" xfId="56" applyFont="1" applyBorder="1" applyAlignment="1">
      <alignment horizontal="left" vertical="center"/>
      <protection/>
    </xf>
    <xf numFmtId="166" fontId="34" fillId="0" borderId="20" xfId="57" applyNumberFormat="1" applyFont="1" applyBorder="1" applyAlignment="1">
      <alignment horizontal="right"/>
      <protection/>
    </xf>
    <xf numFmtId="166" fontId="34" fillId="0" borderId="22" xfId="57" applyNumberFormat="1" applyFont="1" applyBorder="1" applyAlignment="1">
      <alignment horizontal="right"/>
      <protection/>
    </xf>
    <xf numFmtId="164" fontId="35" fillId="0" borderId="0" xfId="57" applyFont="1" applyBorder="1">
      <alignment/>
      <protection/>
    </xf>
    <xf numFmtId="164" fontId="35" fillId="0" borderId="57" xfId="57" applyFont="1" applyBorder="1">
      <alignment/>
      <protection/>
    </xf>
    <xf numFmtId="168" fontId="34" fillId="0" borderId="58" xfId="57" applyNumberFormat="1" applyFont="1" applyBorder="1" applyAlignment="1">
      <alignment horizontal="center"/>
      <protection/>
    </xf>
    <xf numFmtId="164" fontId="34" fillId="0" borderId="59" xfId="57" applyFont="1" applyBorder="1" applyAlignment="1">
      <alignment/>
      <protection/>
    </xf>
    <xf numFmtId="164" fontId="35" fillId="0" borderId="59" xfId="57" applyFont="1" applyBorder="1">
      <alignment/>
      <protection/>
    </xf>
    <xf numFmtId="166" fontId="34" fillId="0" borderId="59" xfId="57" applyNumberFormat="1" applyFont="1" applyBorder="1">
      <alignment/>
      <protection/>
    </xf>
    <xf numFmtId="166" fontId="34" fillId="0" borderId="60" xfId="57" applyNumberFormat="1" applyFont="1" applyBorder="1">
      <alignment/>
      <protection/>
    </xf>
    <xf numFmtId="168" fontId="34" fillId="0" borderId="15" xfId="57" applyNumberFormat="1" applyFont="1" applyBorder="1" applyAlignment="1">
      <alignment horizontal="center"/>
      <protection/>
    </xf>
    <xf numFmtId="164" fontId="34" fillId="0" borderId="16" xfId="57" applyFont="1" applyBorder="1" applyAlignment="1">
      <alignment/>
      <protection/>
    </xf>
    <xf numFmtId="164" fontId="35" fillId="0" borderId="16" xfId="57" applyFont="1" applyBorder="1">
      <alignment/>
      <protection/>
    </xf>
    <xf numFmtId="166" fontId="34" fillId="0" borderId="16" xfId="57" applyNumberFormat="1" applyFont="1" applyBorder="1">
      <alignment/>
      <protection/>
    </xf>
    <xf numFmtId="166" fontId="34" fillId="0" borderId="18" xfId="57" applyNumberFormat="1" applyFont="1" applyBorder="1">
      <alignment/>
      <protection/>
    </xf>
    <xf numFmtId="166" fontId="34" fillId="0" borderId="16" xfId="57" applyNumberFormat="1" applyFont="1" applyBorder="1" applyAlignment="1">
      <alignment horizontal="right"/>
      <protection/>
    </xf>
    <xf numFmtId="166" fontId="34" fillId="0" borderId="18" xfId="57" applyNumberFormat="1" applyFont="1" applyBorder="1" applyAlignment="1">
      <alignment horizontal="right"/>
      <protection/>
    </xf>
    <xf numFmtId="164" fontId="34" fillId="0" borderId="20" xfId="57" applyFont="1" applyBorder="1" applyAlignment="1">
      <alignment horizontal="right"/>
      <protection/>
    </xf>
    <xf numFmtId="168" fontId="34" fillId="0" borderId="61" xfId="57" applyNumberFormat="1" applyFont="1" applyBorder="1" applyAlignment="1">
      <alignment horizontal="center"/>
      <protection/>
    </xf>
    <xf numFmtId="164" fontId="34" fillId="0" borderId="52" xfId="57" applyFont="1" applyBorder="1" applyAlignment="1">
      <alignment/>
      <protection/>
    </xf>
    <xf numFmtId="164" fontId="35" fillId="0" borderId="52" xfId="57" applyFont="1" applyBorder="1">
      <alignment/>
      <protection/>
    </xf>
    <xf numFmtId="166" fontId="34" fillId="0" borderId="52" xfId="57" applyNumberFormat="1" applyFont="1" applyBorder="1">
      <alignment/>
      <protection/>
    </xf>
    <xf numFmtId="166" fontId="34" fillId="0" borderId="52" xfId="57" applyNumberFormat="1" applyFont="1" applyBorder="1" applyAlignment="1">
      <alignment horizontal="right"/>
      <protection/>
    </xf>
    <xf numFmtId="166" fontId="34" fillId="0" borderId="62" xfId="57" applyNumberFormat="1" applyFont="1" applyBorder="1" applyAlignment="1">
      <alignment horizontal="right"/>
      <protection/>
    </xf>
    <xf numFmtId="164" fontId="30" fillId="0" borderId="19" xfId="57" applyFont="1" applyBorder="1" applyAlignment="1">
      <alignment horizontal="left"/>
      <protection/>
    </xf>
    <xf numFmtId="164" fontId="38" fillId="0" borderId="20" xfId="57" applyFont="1" applyBorder="1">
      <alignment/>
      <protection/>
    </xf>
    <xf numFmtId="166" fontId="30" fillId="0" borderId="22" xfId="57" applyNumberFormat="1" applyFont="1" applyBorder="1">
      <alignment/>
      <protection/>
    </xf>
    <xf numFmtId="164" fontId="30" fillId="0" borderId="20" xfId="56" applyFont="1" applyBorder="1" applyAlignment="1">
      <alignment horizontal="left"/>
      <protection/>
    </xf>
    <xf numFmtId="166" fontId="30" fillId="0" borderId="57" xfId="57" applyNumberFormat="1" applyFont="1" applyBorder="1">
      <alignment/>
      <protection/>
    </xf>
    <xf numFmtId="164" fontId="38" fillId="0" borderId="57" xfId="57" applyFont="1" applyBorder="1">
      <alignment/>
      <protection/>
    </xf>
    <xf numFmtId="164" fontId="30" fillId="0" borderId="61" xfId="57" applyFont="1" applyBorder="1" applyAlignment="1">
      <alignment horizontal="left"/>
      <protection/>
    </xf>
    <xf numFmtId="164" fontId="30" fillId="0" borderId="52" xfId="56" applyFont="1" applyBorder="1" applyAlignment="1">
      <alignment horizontal="left"/>
      <protection/>
    </xf>
    <xf numFmtId="164" fontId="38" fillId="0" borderId="52" xfId="57" applyFont="1" applyBorder="1">
      <alignment/>
      <protection/>
    </xf>
    <xf numFmtId="166" fontId="30" fillId="0" borderId="52" xfId="57" applyNumberFormat="1" applyFont="1" applyBorder="1">
      <alignment/>
      <protection/>
    </xf>
    <xf numFmtId="166" fontId="30" fillId="0" borderId="62" xfId="57" applyNumberFormat="1" applyFont="1" applyBorder="1">
      <alignment/>
      <protection/>
    </xf>
    <xf numFmtId="166" fontId="30" fillId="0" borderId="0" xfId="57" applyNumberFormat="1" applyFont="1" applyBorder="1">
      <alignment/>
      <protection/>
    </xf>
    <xf numFmtId="164" fontId="38" fillId="0" borderId="0" xfId="57" applyFont="1" applyBorder="1">
      <alignment/>
      <protection/>
    </xf>
    <xf numFmtId="164" fontId="30" fillId="0" borderId="15" xfId="57" applyFont="1" applyBorder="1" applyAlignment="1">
      <alignment horizontal="left"/>
      <protection/>
    </xf>
    <xf numFmtId="164" fontId="30" fillId="0" borderId="16" xfId="56" applyFont="1" applyBorder="1" applyAlignment="1">
      <alignment horizontal="left"/>
      <protection/>
    </xf>
    <xf numFmtId="164" fontId="38" fillId="0" borderId="16" xfId="57" applyFont="1" applyBorder="1">
      <alignment/>
      <protection/>
    </xf>
    <xf numFmtId="166" fontId="30" fillId="0" borderId="16" xfId="57" applyNumberFormat="1" applyFont="1" applyBorder="1">
      <alignment/>
      <protection/>
    </xf>
    <xf numFmtId="166" fontId="30" fillId="0" borderId="16" xfId="57" applyNumberFormat="1" applyFont="1" applyBorder="1" applyAlignment="1">
      <alignment horizontal="right"/>
      <protection/>
    </xf>
    <xf numFmtId="166" fontId="30" fillId="0" borderId="18" xfId="57" applyNumberFormat="1" applyFont="1" applyBorder="1" applyAlignment="1">
      <alignment horizontal="right"/>
      <protection/>
    </xf>
    <xf numFmtId="166" fontId="30" fillId="0" borderId="20" xfId="57" applyNumberFormat="1" applyFont="1" applyBorder="1" applyAlignment="1">
      <alignment horizontal="right"/>
      <protection/>
    </xf>
    <xf numFmtId="166" fontId="30" fillId="0" borderId="22" xfId="57" applyNumberFormat="1" applyFont="1" applyBorder="1" applyAlignment="1">
      <alignment horizontal="right"/>
      <protection/>
    </xf>
    <xf numFmtId="164" fontId="38" fillId="0" borderId="0" xfId="57" applyFont="1">
      <alignment/>
      <protection/>
    </xf>
    <xf numFmtId="167" fontId="30" fillId="0" borderId="19" xfId="57" applyNumberFormat="1" applyFont="1" applyBorder="1" applyAlignment="1">
      <alignment horizontal="left"/>
      <protection/>
    </xf>
    <xf numFmtId="164" fontId="32" fillId="0" borderId="20" xfId="56" applyFont="1" applyBorder="1" applyAlignment="1">
      <alignment horizontal="left"/>
      <protection/>
    </xf>
    <xf numFmtId="164" fontId="30" fillId="0" borderId="19" xfId="57" applyFont="1" applyBorder="1" applyAlignment="1">
      <alignment horizontal="right"/>
      <protection/>
    </xf>
    <xf numFmtId="164" fontId="30" fillId="0" borderId="20" xfId="57" applyFont="1" applyBorder="1">
      <alignment/>
      <protection/>
    </xf>
    <xf numFmtId="164" fontId="38" fillId="0" borderId="20" xfId="57" applyFont="1" applyBorder="1" applyAlignment="1">
      <alignment horizontal="left"/>
      <protection/>
    </xf>
    <xf numFmtId="164" fontId="30" fillId="0" borderId="0" xfId="57" applyFont="1" applyBorder="1">
      <alignment/>
      <protection/>
    </xf>
    <xf numFmtId="164" fontId="34" fillId="0" borderId="19" xfId="57" applyFont="1" applyBorder="1" applyAlignment="1">
      <alignment horizontal="right"/>
      <protection/>
    </xf>
    <xf numFmtId="164" fontId="34" fillId="0" borderId="20" xfId="57" applyFont="1" applyBorder="1">
      <alignment/>
      <protection/>
    </xf>
    <xf numFmtId="164" fontId="35" fillId="0" borderId="20" xfId="57" applyFont="1" applyBorder="1" applyAlignment="1">
      <alignment horizontal="center"/>
      <protection/>
    </xf>
    <xf numFmtId="164" fontId="34" fillId="0" borderId="20" xfId="57" applyFont="1" applyBorder="1" applyAlignment="1">
      <alignment horizontal="center"/>
      <protection/>
    </xf>
    <xf numFmtId="164" fontId="34" fillId="0" borderId="22" xfId="57" applyFont="1" applyBorder="1" applyAlignment="1">
      <alignment horizontal="right"/>
      <protection/>
    </xf>
    <xf numFmtId="166" fontId="34" fillId="0" borderId="19" xfId="57" applyNumberFormat="1" applyFont="1" applyBorder="1" applyAlignment="1">
      <alignment horizontal="center"/>
      <protection/>
    </xf>
    <xf numFmtId="164" fontId="35" fillId="0" borderId="20" xfId="57" applyFont="1" applyBorder="1" applyAlignment="1">
      <alignment horizontal="left"/>
      <protection/>
    </xf>
    <xf numFmtId="164" fontId="30" fillId="0" borderId="20" xfId="57" applyFont="1" applyBorder="1" applyAlignment="1">
      <alignment horizontal="right"/>
      <protection/>
    </xf>
    <xf numFmtId="164" fontId="30" fillId="0" borderId="57" xfId="57" applyFont="1" applyBorder="1" applyAlignment="1">
      <alignment horizontal="right"/>
      <protection/>
    </xf>
    <xf numFmtId="164" fontId="30" fillId="0" borderId="61" xfId="57" applyFont="1" applyBorder="1" applyAlignment="1">
      <alignment horizontal="right"/>
      <protection/>
    </xf>
    <xf numFmtId="164" fontId="30" fillId="0" borderId="52" xfId="57" applyFont="1" applyBorder="1" applyAlignment="1">
      <alignment horizontal="right"/>
      <protection/>
    </xf>
    <xf numFmtId="164" fontId="38" fillId="0" borderId="52" xfId="57" applyFont="1" applyBorder="1" applyAlignment="1">
      <alignment horizontal="left"/>
      <protection/>
    </xf>
    <xf numFmtId="166" fontId="30" fillId="0" borderId="52" xfId="57" applyNumberFormat="1" applyFont="1" applyBorder="1" applyAlignment="1">
      <alignment horizontal="right"/>
      <protection/>
    </xf>
    <xf numFmtId="166" fontId="30" fillId="0" borderId="62" xfId="57" applyNumberFormat="1" applyFont="1" applyBorder="1" applyAlignment="1">
      <alignment horizontal="right"/>
      <protection/>
    </xf>
    <xf numFmtId="164" fontId="30" fillId="0" borderId="0" xfId="57" applyFont="1" applyAlignment="1">
      <alignment horizontal="right"/>
      <protection/>
    </xf>
    <xf numFmtId="164" fontId="1" fillId="0" borderId="0" xfId="58">
      <alignment/>
      <protection/>
    </xf>
    <xf numFmtId="166" fontId="1" fillId="0" borderId="0" xfId="58" applyNumberFormat="1">
      <alignment/>
      <protection/>
    </xf>
    <xf numFmtId="164" fontId="23" fillId="0" borderId="0" xfId="58" applyFont="1">
      <alignment/>
      <protection/>
    </xf>
    <xf numFmtId="164" fontId="24" fillId="0" borderId="0" xfId="58" applyFont="1">
      <alignment/>
      <protection/>
    </xf>
    <xf numFmtId="164" fontId="23" fillId="0" borderId="0" xfId="58" applyFont="1" applyBorder="1" applyAlignment="1">
      <alignment horizontal="center" vertical="center"/>
      <protection/>
    </xf>
    <xf numFmtId="164" fontId="23" fillId="0" borderId="0" xfId="58" applyFont="1" applyBorder="1" applyAlignment="1">
      <alignment horizontal="center"/>
      <protection/>
    </xf>
    <xf numFmtId="164" fontId="21" fillId="0" borderId="0" xfId="58" applyFont="1" applyBorder="1" applyAlignment="1">
      <alignment horizontal="center"/>
      <protection/>
    </xf>
    <xf numFmtId="164" fontId="1" fillId="0" borderId="0" xfId="58" applyAlignment="1">
      <alignment/>
      <protection/>
    </xf>
    <xf numFmtId="164" fontId="30" fillId="0" borderId="63" xfId="58" applyFont="1" applyBorder="1" applyAlignment="1">
      <alignment horizontal="left" vertical="center" wrapText="1"/>
      <protection/>
    </xf>
    <xf numFmtId="164" fontId="30" fillId="0" borderId="64" xfId="58" applyFont="1" applyBorder="1" applyAlignment="1">
      <alignment horizontal="center" vertical="center" wrapText="1"/>
      <protection/>
    </xf>
    <xf numFmtId="166" fontId="30" fillId="0" borderId="64" xfId="58" applyNumberFormat="1" applyFont="1" applyBorder="1" applyAlignment="1">
      <alignment horizontal="center" vertical="center" wrapText="1"/>
      <protection/>
    </xf>
    <xf numFmtId="166" fontId="30" fillId="0" borderId="65" xfId="58" applyNumberFormat="1" applyFont="1" applyBorder="1" applyAlignment="1">
      <alignment horizontal="center" vertical="center" wrapText="1"/>
      <protection/>
    </xf>
    <xf numFmtId="164" fontId="1" fillId="0" borderId="0" xfId="58" applyAlignment="1">
      <alignment horizontal="left" vertical="center" wrapText="1"/>
      <protection/>
    </xf>
    <xf numFmtId="164" fontId="30" fillId="0" borderId="19" xfId="58" applyFont="1" applyBorder="1" applyAlignment="1">
      <alignment horizontal="left"/>
      <protection/>
    </xf>
    <xf numFmtId="164" fontId="30" fillId="0" borderId="20" xfId="58" applyFont="1" applyBorder="1" applyAlignment="1">
      <alignment horizontal="center"/>
      <protection/>
    </xf>
    <xf numFmtId="166" fontId="34" fillId="0" borderId="20" xfId="58" applyNumberFormat="1" applyFont="1" applyBorder="1">
      <alignment/>
      <protection/>
    </xf>
    <xf numFmtId="166" fontId="34" fillId="0" borderId="22" xfId="58" applyNumberFormat="1" applyFont="1" applyBorder="1">
      <alignment/>
      <protection/>
    </xf>
    <xf numFmtId="164" fontId="30" fillId="0" borderId="19" xfId="58" applyFont="1" applyBorder="1">
      <alignment/>
      <protection/>
    </xf>
    <xf numFmtId="164" fontId="34" fillId="0" borderId="19" xfId="58" applyFont="1" applyBorder="1">
      <alignment/>
      <protection/>
    </xf>
    <xf numFmtId="166" fontId="30" fillId="0" borderId="20" xfId="58" applyNumberFormat="1" applyFont="1" applyBorder="1">
      <alignment/>
      <protection/>
    </xf>
    <xf numFmtId="166" fontId="30" fillId="0" borderId="20" xfId="58" applyNumberFormat="1" applyFont="1" applyBorder="1" applyAlignment="1">
      <alignment/>
      <protection/>
    </xf>
    <xf numFmtId="166" fontId="30" fillId="0" borderId="22" xfId="58" applyNumberFormat="1" applyFont="1" applyBorder="1" applyAlignment="1">
      <alignment/>
      <protection/>
    </xf>
    <xf numFmtId="164" fontId="39" fillId="0" borderId="0" xfId="58" applyFont="1">
      <alignment/>
      <protection/>
    </xf>
    <xf numFmtId="164" fontId="40" fillId="0" borderId="28" xfId="58" applyFont="1" applyBorder="1">
      <alignment/>
      <protection/>
    </xf>
    <xf numFmtId="166" fontId="40" fillId="0" borderId="29" xfId="58" applyNumberFormat="1" applyFont="1" applyBorder="1">
      <alignment/>
      <protection/>
    </xf>
    <xf numFmtId="166" fontId="40" fillId="0" borderId="29" xfId="58" applyNumberFormat="1" applyFont="1" applyBorder="1" applyAlignment="1">
      <alignment/>
      <protection/>
    </xf>
    <xf numFmtId="166" fontId="40" fillId="0" borderId="66" xfId="58" applyNumberFormat="1" applyFont="1" applyBorder="1" applyAlignment="1">
      <alignment/>
      <protection/>
    </xf>
  </cellXfs>
  <cellStyles count="5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ál_2011 ktv. táblák" xfId="56"/>
    <cellStyle name="Normál_9702KV1_2011 ktv. táblák" xfId="57"/>
    <cellStyle name="Normál_Beruh.felú-átadott-átvett" xfId="58"/>
    <cellStyle name="Normál_KTGVET98" xfId="59"/>
    <cellStyle name="Note" xfId="60"/>
    <cellStyle name="Output" xfId="61"/>
    <cellStyle name="Title" xfId="62"/>
    <cellStyle name="Total" xfId="63"/>
    <cellStyle name="Warning Tex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view="pageBreakPreview" zoomScale="75" zoomScaleNormal="75" zoomScaleSheetLayoutView="75" workbookViewId="0" topLeftCell="D1">
      <selection activeCell="H18" sqref="H18"/>
    </sheetView>
  </sheetViews>
  <sheetFormatPr defaultColWidth="9.00390625" defaultRowHeight="12.75" customHeight="1"/>
  <cols>
    <col min="1" max="1" width="6.125" style="1" customWidth="1"/>
    <col min="2" max="2" width="62.75390625" style="1" customWidth="1"/>
    <col min="3" max="3" width="0" style="1" hidden="1" customWidth="1"/>
    <col min="4" max="6" width="12.875" style="1" customWidth="1"/>
    <col min="7" max="7" width="6.125" style="1" customWidth="1"/>
    <col min="8" max="8" width="62.75390625" style="2" customWidth="1"/>
    <col min="9" max="9" width="12.875" style="1" customWidth="1"/>
    <col min="10" max="10" width="12.875" style="3" customWidth="1"/>
    <col min="11" max="11" width="12.875" style="1" customWidth="1"/>
    <col min="12" max="16384" width="9.125" style="1" customWidth="1"/>
  </cols>
  <sheetData>
    <row r="1" spans="1:11" s="5" customFormat="1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3:10" s="5" customFormat="1" ht="13.5">
      <c r="C2" s="6"/>
      <c r="D2" s="6"/>
      <c r="E2" s="6"/>
      <c r="F2" s="6"/>
      <c r="G2" s="6"/>
      <c r="H2" s="7"/>
      <c r="I2" s="6"/>
      <c r="J2" s="6"/>
    </row>
    <row r="3" spans="1:11" s="5" customFormat="1" ht="13.5" customHeight="1">
      <c r="A3" s="8" t="s">
        <v>1</v>
      </c>
      <c r="B3" s="8"/>
      <c r="C3" s="8"/>
      <c r="D3" s="8"/>
      <c r="E3" s="8"/>
      <c r="F3" s="8"/>
      <c r="G3" s="9" t="s">
        <v>2</v>
      </c>
      <c r="H3" s="9"/>
      <c r="I3" s="9"/>
      <c r="J3" s="9"/>
      <c r="K3" s="9"/>
    </row>
    <row r="4" spans="1:11" s="14" customFormat="1" ht="27.75" customHeight="1">
      <c r="A4" s="10" t="s">
        <v>3</v>
      </c>
      <c r="B4" s="10"/>
      <c r="C4" s="11"/>
      <c r="D4" s="11" t="s">
        <v>4</v>
      </c>
      <c r="E4" s="11" t="s">
        <v>5</v>
      </c>
      <c r="F4" s="11" t="s">
        <v>6</v>
      </c>
      <c r="G4" s="11" t="s">
        <v>3</v>
      </c>
      <c r="H4" s="11"/>
      <c r="I4" s="11" t="s">
        <v>7</v>
      </c>
      <c r="J4" s="12" t="s">
        <v>5</v>
      </c>
      <c r="K4" s="13" t="s">
        <v>6</v>
      </c>
    </row>
    <row r="5" spans="1:11" s="5" customFormat="1" ht="13.5" customHeight="1">
      <c r="A5" s="15" t="s">
        <v>8</v>
      </c>
      <c r="B5" s="16"/>
      <c r="C5" s="16"/>
      <c r="D5" s="17">
        <f>SUM(D6:D9)</f>
        <v>228452</v>
      </c>
      <c r="E5" s="17">
        <f>SUM(E6+E7+E8)</f>
        <v>363140</v>
      </c>
      <c r="F5" s="17">
        <f>SUM(F6+F7+F8)</f>
        <v>363140</v>
      </c>
      <c r="G5" s="18" t="s">
        <v>9</v>
      </c>
      <c r="H5" s="19"/>
      <c r="I5" s="20">
        <v>1757298</v>
      </c>
      <c r="J5" s="17">
        <v>1766865</v>
      </c>
      <c r="K5" s="21">
        <v>1766865</v>
      </c>
    </row>
    <row r="6" spans="1:11" s="5" customFormat="1" ht="12.75" customHeight="1">
      <c r="A6" s="22"/>
      <c r="B6" s="23" t="s">
        <v>10</v>
      </c>
      <c r="C6" s="23"/>
      <c r="D6" s="24">
        <f>81733</f>
        <v>81733</v>
      </c>
      <c r="E6" s="24">
        <v>194264</v>
      </c>
      <c r="F6" s="24">
        <v>194264</v>
      </c>
      <c r="G6" s="25"/>
      <c r="H6" s="26"/>
      <c r="I6" s="27"/>
      <c r="J6" s="24"/>
      <c r="K6" s="28"/>
    </row>
    <row r="7" spans="1:11" s="5" customFormat="1" ht="12.75">
      <c r="A7" s="22"/>
      <c r="B7" s="29" t="s">
        <v>11</v>
      </c>
      <c r="C7" s="23"/>
      <c r="D7" s="24">
        <v>139819</v>
      </c>
      <c r="E7" s="24">
        <v>156408</v>
      </c>
      <c r="F7" s="24">
        <v>156408</v>
      </c>
      <c r="G7" s="25" t="s">
        <v>12</v>
      </c>
      <c r="H7" s="23"/>
      <c r="I7" s="30">
        <v>485937</v>
      </c>
      <c r="J7" s="31">
        <v>488390</v>
      </c>
      <c r="K7" s="32">
        <v>488390</v>
      </c>
    </row>
    <row r="8" spans="1:11" s="5" customFormat="1" ht="12.75">
      <c r="A8" s="22"/>
      <c r="B8" s="23" t="s">
        <v>13</v>
      </c>
      <c r="C8" s="23"/>
      <c r="D8" s="24">
        <v>6900</v>
      </c>
      <c r="E8" s="24">
        <v>12468</v>
      </c>
      <c r="F8" s="24">
        <v>12468</v>
      </c>
      <c r="G8" s="25"/>
      <c r="H8" s="26"/>
      <c r="I8" s="27"/>
      <c r="J8" s="24"/>
      <c r="K8" s="28"/>
    </row>
    <row r="9" spans="1:11" s="5" customFormat="1" ht="12.75">
      <c r="A9" s="22"/>
      <c r="B9" s="23"/>
      <c r="C9" s="23"/>
      <c r="D9" s="24"/>
      <c r="E9" s="24"/>
      <c r="F9" s="24"/>
      <c r="G9" s="25" t="s">
        <v>14</v>
      </c>
      <c r="H9" s="23"/>
      <c r="I9" s="30">
        <f>SUM(I10:I11)</f>
        <v>1337064</v>
      </c>
      <c r="J9" s="30">
        <f>SUM(J10+J11)</f>
        <v>1680939</v>
      </c>
      <c r="K9" s="33">
        <f>SUM(K10+K11)</f>
        <v>1680939</v>
      </c>
    </row>
    <row r="10" spans="1:11" s="5" customFormat="1" ht="12.75">
      <c r="A10" s="34" t="s">
        <v>15</v>
      </c>
      <c r="B10" s="26"/>
      <c r="C10" s="31" t="s">
        <v>16</v>
      </c>
      <c r="D10" s="31">
        <f>SUM(D11:D16)</f>
        <v>1949303</v>
      </c>
      <c r="E10" s="31">
        <f>SUM(E11:E16)</f>
        <v>1960480</v>
      </c>
      <c r="F10" s="31">
        <f>SUM(F11:F16)</f>
        <v>1960480</v>
      </c>
      <c r="G10" s="35"/>
      <c r="H10" s="23" t="s">
        <v>17</v>
      </c>
      <c r="I10" s="27">
        <v>1272890</v>
      </c>
      <c r="J10" s="24">
        <v>1627190</v>
      </c>
      <c r="K10" s="28">
        <v>1627190</v>
      </c>
    </row>
    <row r="11" spans="1:11" s="5" customFormat="1" ht="12.75">
      <c r="A11" s="36"/>
      <c r="B11" s="37" t="s">
        <v>18</v>
      </c>
      <c r="C11" s="24" t="s">
        <v>19</v>
      </c>
      <c r="D11" s="24">
        <f>195000+70000+16000+890000+12000+3500</f>
        <v>1186500</v>
      </c>
      <c r="E11" s="24">
        <v>1196647</v>
      </c>
      <c r="F11" s="24">
        <v>1196647</v>
      </c>
      <c r="G11" s="35"/>
      <c r="H11" s="23" t="s">
        <v>20</v>
      </c>
      <c r="I11" s="24">
        <v>64174</v>
      </c>
      <c r="J11" s="24">
        <v>53749</v>
      </c>
      <c r="K11" s="28">
        <v>53749</v>
      </c>
    </row>
    <row r="12" spans="1:11" s="5" customFormat="1" ht="25.5">
      <c r="A12" s="38"/>
      <c r="B12" s="29" t="s">
        <v>21</v>
      </c>
      <c r="C12" s="23"/>
      <c r="D12" s="24">
        <f>404939+260000+300</f>
        <v>665239</v>
      </c>
      <c r="E12" s="24">
        <v>665856</v>
      </c>
      <c r="F12" s="24">
        <v>665856</v>
      </c>
      <c r="G12" s="35"/>
      <c r="H12" s="23"/>
      <c r="I12" s="24"/>
      <c r="J12" s="24"/>
      <c r="K12" s="28"/>
    </row>
    <row r="13" spans="1:11" s="5" customFormat="1" ht="14.25" customHeight="1">
      <c r="A13" s="38"/>
      <c r="B13" s="39" t="s">
        <v>22</v>
      </c>
      <c r="C13" s="23"/>
      <c r="D13" s="24">
        <f>3400</f>
        <v>3400</v>
      </c>
      <c r="E13" s="24">
        <v>3400</v>
      </c>
      <c r="F13" s="24">
        <v>3400</v>
      </c>
      <c r="G13" s="25" t="s">
        <v>23</v>
      </c>
      <c r="H13" s="26"/>
      <c r="I13" s="30">
        <f>SUM(I14:I17)</f>
        <v>490171</v>
      </c>
      <c r="J13" s="30">
        <f>SUM(J14:J17)</f>
        <v>528087</v>
      </c>
      <c r="K13" s="33">
        <f>SUM(K14:K17)</f>
        <v>528087</v>
      </c>
    </row>
    <row r="14" spans="1:11" s="5" customFormat="1" ht="12.75">
      <c r="A14" s="40"/>
      <c r="B14" s="39" t="s">
        <v>24</v>
      </c>
      <c r="C14" s="23"/>
      <c r="D14" s="24">
        <v>3500</v>
      </c>
      <c r="E14" s="24">
        <v>3581</v>
      </c>
      <c r="F14" s="24">
        <v>3581</v>
      </c>
      <c r="G14" s="35"/>
      <c r="H14" s="23" t="s">
        <v>25</v>
      </c>
      <c r="I14" s="27">
        <v>326856</v>
      </c>
      <c r="J14" s="24">
        <v>348772</v>
      </c>
      <c r="K14" s="28">
        <v>348772</v>
      </c>
    </row>
    <row r="15" spans="1:11" s="5" customFormat="1" ht="12.75">
      <c r="A15" s="22"/>
      <c r="B15" s="23" t="s">
        <v>26</v>
      </c>
      <c r="C15" s="23"/>
      <c r="D15" s="24">
        <v>34124</v>
      </c>
      <c r="E15" s="24">
        <v>36016</v>
      </c>
      <c r="F15" s="24">
        <v>36016</v>
      </c>
      <c r="G15" s="25"/>
      <c r="H15" s="23" t="s">
        <v>27</v>
      </c>
      <c r="I15" s="27">
        <v>153115</v>
      </c>
      <c r="J15" s="24">
        <v>171275</v>
      </c>
      <c r="K15" s="28">
        <v>171275</v>
      </c>
    </row>
    <row r="16" spans="1:11" s="5" customFormat="1" ht="12.75">
      <c r="A16" s="22"/>
      <c r="B16" s="23" t="s">
        <v>28</v>
      </c>
      <c r="C16" s="23"/>
      <c r="D16" s="24">
        <v>56540</v>
      </c>
      <c r="E16" s="24">
        <v>54980</v>
      </c>
      <c r="F16" s="24">
        <v>54980</v>
      </c>
      <c r="G16" s="25"/>
      <c r="H16" s="23" t="s">
        <v>29</v>
      </c>
      <c r="I16" s="27">
        <v>10200</v>
      </c>
      <c r="J16" s="24">
        <v>8040</v>
      </c>
      <c r="K16" s="28">
        <v>8040</v>
      </c>
    </row>
    <row r="17" spans="1:11" s="5" customFormat="1" ht="12.75">
      <c r="A17" s="22"/>
      <c r="B17" s="23"/>
      <c r="C17" s="23"/>
      <c r="D17" s="24"/>
      <c r="E17" s="24"/>
      <c r="F17" s="24"/>
      <c r="G17" s="25"/>
      <c r="H17" s="23" t="s">
        <v>30</v>
      </c>
      <c r="I17" s="27"/>
      <c r="J17" s="24"/>
      <c r="K17" s="28"/>
    </row>
    <row r="18" spans="1:11" s="5" customFormat="1" ht="12.75">
      <c r="A18" s="38" t="s">
        <v>31</v>
      </c>
      <c r="B18" s="41"/>
      <c r="C18" s="31"/>
      <c r="D18" s="31">
        <f>SUM(D19,D20,D23,D24)</f>
        <v>982909</v>
      </c>
      <c r="E18" s="31">
        <f>SUM(E19,E20,E23,E24)</f>
        <v>999222</v>
      </c>
      <c r="F18" s="31">
        <f>SUM(F19,F20,F23,F24)</f>
        <v>999223</v>
      </c>
      <c r="G18" s="25"/>
      <c r="H18" s="26"/>
      <c r="I18" s="30"/>
      <c r="J18" s="24"/>
      <c r="K18" s="28"/>
    </row>
    <row r="19" spans="1:11" s="5" customFormat="1" ht="12.75">
      <c r="A19" s="42"/>
      <c r="B19" s="43" t="s">
        <v>32</v>
      </c>
      <c r="C19" s="31"/>
      <c r="D19" s="24">
        <v>867102</v>
      </c>
      <c r="E19" s="24">
        <v>859859</v>
      </c>
      <c r="F19" s="24">
        <v>859859</v>
      </c>
      <c r="G19" s="25" t="s">
        <v>33</v>
      </c>
      <c r="H19" s="26"/>
      <c r="I19" s="30">
        <v>2518644</v>
      </c>
      <c r="J19" s="31">
        <v>916818</v>
      </c>
      <c r="K19" s="32">
        <v>916818</v>
      </c>
    </row>
    <row r="20" spans="1:11" s="5" customFormat="1" ht="12.75">
      <c r="A20" s="22"/>
      <c r="B20" s="24" t="s">
        <v>34</v>
      </c>
      <c r="C20" s="24"/>
      <c r="D20" s="24">
        <f>SUM(D21:D22)</f>
        <v>115807</v>
      </c>
      <c r="E20" s="24">
        <f>SUM(E21:E22)</f>
        <v>93693</v>
      </c>
      <c r="F20" s="24">
        <f>SUM(F21:F22)</f>
        <v>93694</v>
      </c>
      <c r="G20" s="25"/>
      <c r="H20" s="26"/>
      <c r="I20" s="30"/>
      <c r="J20" s="24"/>
      <c r="K20" s="28"/>
    </row>
    <row r="21" spans="1:11" s="5" customFormat="1" ht="12.75">
      <c r="A21" s="22"/>
      <c r="B21" s="44" t="s">
        <v>35</v>
      </c>
      <c r="C21" s="44"/>
      <c r="D21" s="44">
        <v>103883</v>
      </c>
      <c r="E21" s="44">
        <v>81802</v>
      </c>
      <c r="F21" s="44">
        <v>81802</v>
      </c>
      <c r="G21" s="25" t="s">
        <v>36</v>
      </c>
      <c r="H21" s="26"/>
      <c r="I21" s="30">
        <v>117796</v>
      </c>
      <c r="J21" s="31">
        <v>108286</v>
      </c>
      <c r="K21" s="32">
        <v>108286</v>
      </c>
    </row>
    <row r="22" spans="1:11" s="5" customFormat="1" ht="12.75">
      <c r="A22" s="22"/>
      <c r="B22" s="44" t="s">
        <v>37</v>
      </c>
      <c r="C22" s="44"/>
      <c r="D22" s="44">
        <v>11924</v>
      </c>
      <c r="E22" s="44">
        <v>11891</v>
      </c>
      <c r="F22" s="44">
        <v>11892</v>
      </c>
      <c r="G22" s="25"/>
      <c r="H22" s="26"/>
      <c r="I22" s="30"/>
      <c r="J22" s="24"/>
      <c r="K22" s="28"/>
    </row>
    <row r="23" spans="1:11" s="5" customFormat="1" ht="12.75" customHeight="1">
      <c r="A23" s="42"/>
      <c r="B23" s="43" t="s">
        <v>38</v>
      </c>
      <c r="C23" s="31"/>
      <c r="D23" s="24"/>
      <c r="E23" s="24">
        <v>45670</v>
      </c>
      <c r="F23" s="24">
        <v>45670</v>
      </c>
      <c r="G23" s="45" t="s">
        <v>39</v>
      </c>
      <c r="H23" s="45"/>
      <c r="I23" s="30">
        <v>303871</v>
      </c>
      <c r="J23" s="31">
        <v>242979</v>
      </c>
      <c r="K23" s="32">
        <v>242979</v>
      </c>
    </row>
    <row r="24" spans="1:11" s="5" customFormat="1" ht="12.75">
      <c r="A24" s="22"/>
      <c r="B24" s="23" t="s">
        <v>40</v>
      </c>
      <c r="C24" s="26"/>
      <c r="D24" s="24"/>
      <c r="E24" s="24"/>
      <c r="F24" s="24"/>
      <c r="G24" s="35"/>
      <c r="H24" s="23"/>
      <c r="I24" s="23"/>
      <c r="J24" s="24"/>
      <c r="K24" s="28"/>
    </row>
    <row r="25" spans="1:11" s="5" customFormat="1" ht="13.5" customHeight="1">
      <c r="A25" s="46"/>
      <c r="B25" s="47"/>
      <c r="C25" s="26"/>
      <c r="D25" s="24"/>
      <c r="E25" s="24"/>
      <c r="F25" s="24"/>
      <c r="G25" s="25" t="s">
        <v>41</v>
      </c>
      <c r="H25" s="23"/>
      <c r="I25" s="31">
        <f>SUM(I26,I27)</f>
        <v>150986</v>
      </c>
      <c r="J25" s="31">
        <f>SUM(J26,J27)</f>
        <v>94652</v>
      </c>
      <c r="K25" s="32">
        <f>SUM(K26,K27)</f>
        <v>94652</v>
      </c>
    </row>
    <row r="26" spans="1:11" s="5" customFormat="1" ht="17.25" customHeight="1">
      <c r="A26" s="48" t="s">
        <v>42</v>
      </c>
      <c r="B26" s="49"/>
      <c r="C26" s="26"/>
      <c r="D26" s="31">
        <f>SUM(D27:D29)</f>
        <v>941908</v>
      </c>
      <c r="E26" s="31">
        <f>SUM(E27+E28+E29)</f>
        <v>1026789</v>
      </c>
      <c r="F26" s="31">
        <f>SUM(F27+F28+F29)</f>
        <v>1026789</v>
      </c>
      <c r="G26" s="35"/>
      <c r="H26" s="23" t="s">
        <v>43</v>
      </c>
      <c r="I26" s="24">
        <v>11000</v>
      </c>
      <c r="J26" s="24">
        <v>0</v>
      </c>
      <c r="K26" s="28">
        <v>0</v>
      </c>
    </row>
    <row r="27" spans="1:11" s="5" customFormat="1" ht="12.75">
      <c r="A27" s="48"/>
      <c r="B27" s="47" t="s">
        <v>44</v>
      </c>
      <c r="C27" s="26"/>
      <c r="D27" s="24">
        <v>184393</v>
      </c>
      <c r="E27" s="24">
        <v>193681</v>
      </c>
      <c r="F27" s="24">
        <v>193681</v>
      </c>
      <c r="G27" s="35"/>
      <c r="H27" s="23" t="s">
        <v>45</v>
      </c>
      <c r="I27" s="24">
        <f>SUM(I28:I32)</f>
        <v>139986</v>
      </c>
      <c r="J27" s="24">
        <f>SUM(J28:J34)</f>
        <v>94652</v>
      </c>
      <c r="K27" s="28">
        <f>SUM(K28:K34)</f>
        <v>94652</v>
      </c>
    </row>
    <row r="28" spans="1:11" s="5" customFormat="1" ht="15.75" customHeight="1">
      <c r="A28" s="22"/>
      <c r="B28" s="23" t="s">
        <v>46</v>
      </c>
      <c r="C28" s="23"/>
      <c r="D28" s="24">
        <v>727613</v>
      </c>
      <c r="E28" s="24">
        <v>793971</v>
      </c>
      <c r="F28" s="24">
        <v>793971</v>
      </c>
      <c r="G28" s="35"/>
      <c r="H28" s="50" t="s">
        <v>47</v>
      </c>
      <c r="I28" s="51">
        <v>4800</v>
      </c>
      <c r="J28" s="44">
        <v>4800</v>
      </c>
      <c r="K28" s="52">
        <v>4800</v>
      </c>
    </row>
    <row r="29" spans="1:11" s="5" customFormat="1" ht="14.25" customHeight="1">
      <c r="A29" s="38"/>
      <c r="B29" s="39" t="s">
        <v>48</v>
      </c>
      <c r="C29" s="26"/>
      <c r="D29" s="24">
        <v>29902</v>
      </c>
      <c r="E29" s="24">
        <v>39137</v>
      </c>
      <c r="F29" s="24">
        <v>39137</v>
      </c>
      <c r="G29" s="35"/>
      <c r="H29" s="50" t="s">
        <v>49</v>
      </c>
      <c r="I29" s="51">
        <v>8000</v>
      </c>
      <c r="J29" s="44"/>
      <c r="K29" s="52"/>
    </row>
    <row r="30" spans="1:11" s="5" customFormat="1" ht="12.75">
      <c r="A30" s="22"/>
      <c r="B30" s="23" t="s">
        <v>50</v>
      </c>
      <c r="C30" s="23"/>
      <c r="D30" s="23"/>
      <c r="E30" s="23"/>
      <c r="F30" s="23"/>
      <c r="G30" s="35"/>
      <c r="H30" s="50" t="s">
        <v>51</v>
      </c>
      <c r="I30" s="51">
        <v>600</v>
      </c>
      <c r="J30" s="44"/>
      <c r="K30" s="52"/>
    </row>
    <row r="31" spans="1:11" s="5" customFormat="1" ht="12.75" customHeight="1">
      <c r="A31" s="22"/>
      <c r="B31" s="23"/>
      <c r="C31" s="23"/>
      <c r="D31" s="23"/>
      <c r="E31" s="23"/>
      <c r="F31" s="23"/>
      <c r="G31" s="35"/>
      <c r="H31" s="50" t="s">
        <v>52</v>
      </c>
      <c r="I31" s="51">
        <v>1200</v>
      </c>
      <c r="J31" s="44">
        <v>1200</v>
      </c>
      <c r="K31" s="52">
        <v>1200</v>
      </c>
    </row>
    <row r="32" spans="1:11" s="5" customFormat="1" ht="12.75" customHeight="1">
      <c r="A32" s="38" t="s">
        <v>53</v>
      </c>
      <c r="B32" s="26"/>
      <c r="C32" s="31"/>
      <c r="D32" s="31">
        <f>SUM(D33:D40)</f>
        <v>503910</v>
      </c>
      <c r="E32" s="31">
        <f>SUM(E33:E41)</f>
        <v>464061</v>
      </c>
      <c r="F32" s="31">
        <f>SUM(F33:F41)</f>
        <v>464061</v>
      </c>
      <c r="G32" s="35"/>
      <c r="H32" s="50" t="s">
        <v>54</v>
      </c>
      <c r="I32" s="51">
        <f>150940-15867-21693-9231+18093+6192-8960-2873+6560+2225</f>
        <v>125386</v>
      </c>
      <c r="J32" s="44">
        <v>53273</v>
      </c>
      <c r="K32" s="52">
        <v>53273</v>
      </c>
    </row>
    <row r="33" spans="1:11" s="5" customFormat="1" ht="12.75" customHeight="1">
      <c r="A33" s="22"/>
      <c r="B33" s="23" t="s">
        <v>55</v>
      </c>
      <c r="C33" s="24"/>
      <c r="D33" s="24">
        <v>0</v>
      </c>
      <c r="E33" s="24">
        <v>1851</v>
      </c>
      <c r="F33" s="24">
        <v>1851</v>
      </c>
      <c r="G33" s="35"/>
      <c r="H33" s="50" t="s">
        <v>56</v>
      </c>
      <c r="I33" s="51"/>
      <c r="J33" s="44">
        <v>35157</v>
      </c>
      <c r="K33" s="52">
        <v>35157</v>
      </c>
    </row>
    <row r="34" spans="1:11" s="5" customFormat="1" ht="12.75" customHeight="1">
      <c r="A34" s="22"/>
      <c r="B34" s="39" t="s">
        <v>57</v>
      </c>
      <c r="C34" s="26"/>
      <c r="D34" s="24">
        <v>116636</v>
      </c>
      <c r="E34" s="24">
        <v>100336</v>
      </c>
      <c r="F34" s="24">
        <v>100336</v>
      </c>
      <c r="G34" s="35"/>
      <c r="H34" s="50" t="s">
        <v>58</v>
      </c>
      <c r="I34" s="51"/>
      <c r="J34" s="44">
        <v>222</v>
      </c>
      <c r="K34" s="52">
        <v>222</v>
      </c>
    </row>
    <row r="35" spans="1:11" s="5" customFormat="1" ht="12.75" customHeight="1">
      <c r="A35" s="22"/>
      <c r="B35" s="39" t="s">
        <v>59</v>
      </c>
      <c r="C35" s="26"/>
      <c r="D35" s="24"/>
      <c r="E35" s="24"/>
      <c r="F35" s="24"/>
      <c r="G35" s="35"/>
      <c r="H35" s="50"/>
      <c r="I35" s="51"/>
      <c r="J35" s="24"/>
      <c r="K35" s="28"/>
    </row>
    <row r="36" spans="1:11" s="5" customFormat="1" ht="12.75" customHeight="1">
      <c r="A36" s="22"/>
      <c r="B36" s="53" t="s">
        <v>60</v>
      </c>
      <c r="C36" s="24"/>
      <c r="D36" s="24">
        <v>109200</v>
      </c>
      <c r="E36" s="24">
        <v>109200</v>
      </c>
      <c r="F36" s="24">
        <v>109200</v>
      </c>
      <c r="G36" s="54" t="s">
        <v>61</v>
      </c>
      <c r="H36" s="54"/>
      <c r="I36" s="26">
        <v>0</v>
      </c>
      <c r="J36" s="31">
        <v>0</v>
      </c>
      <c r="K36" s="32">
        <v>0</v>
      </c>
    </row>
    <row r="37" spans="1:11" s="5" customFormat="1" ht="12.75" customHeight="1">
      <c r="A37" s="22"/>
      <c r="B37" s="39" t="s">
        <v>62</v>
      </c>
      <c r="C37" s="24"/>
      <c r="D37" s="24">
        <v>15484</v>
      </c>
      <c r="E37" s="24">
        <v>21484</v>
      </c>
      <c r="F37" s="24">
        <v>21484</v>
      </c>
      <c r="G37" s="35"/>
      <c r="H37" s="23"/>
      <c r="I37" s="23"/>
      <c r="J37" s="24"/>
      <c r="K37" s="28"/>
    </row>
    <row r="38" spans="1:11" s="5" customFormat="1" ht="12.75" customHeight="1">
      <c r="A38" s="40"/>
      <c r="B38" s="23" t="s">
        <v>63</v>
      </c>
      <c r="C38" s="23"/>
      <c r="D38" s="24">
        <v>38590</v>
      </c>
      <c r="E38" s="24">
        <v>17190</v>
      </c>
      <c r="F38" s="24">
        <v>17190</v>
      </c>
      <c r="G38" s="25" t="s">
        <v>64</v>
      </c>
      <c r="H38" s="50"/>
      <c r="I38" s="30">
        <f>SUM(I39:I44)</f>
        <v>380285</v>
      </c>
      <c r="J38" s="30">
        <f>SUM(J39:J44)</f>
        <v>62323</v>
      </c>
      <c r="K38" s="33">
        <f>SUM(K39:K44)</f>
        <v>62323</v>
      </c>
    </row>
    <row r="39" spans="1:11" s="5" customFormat="1" ht="12.75" customHeight="1">
      <c r="A39" s="22"/>
      <c r="B39" s="23" t="s">
        <v>65</v>
      </c>
      <c r="C39" s="24"/>
      <c r="D39" s="24">
        <v>196000</v>
      </c>
      <c r="E39" s="24">
        <v>196000</v>
      </c>
      <c r="F39" s="24">
        <v>196000</v>
      </c>
      <c r="G39" s="35"/>
      <c r="H39" s="23" t="s">
        <v>66</v>
      </c>
      <c r="I39" s="24">
        <v>2000</v>
      </c>
      <c r="J39" s="24">
        <v>2000</v>
      </c>
      <c r="K39" s="28">
        <v>2000</v>
      </c>
    </row>
    <row r="40" spans="1:11" s="5" customFormat="1" ht="14.25" customHeight="1">
      <c r="A40" s="34"/>
      <c r="B40" s="55" t="s">
        <v>67</v>
      </c>
      <c r="C40" s="24"/>
      <c r="D40" s="24">
        <v>28000</v>
      </c>
      <c r="E40" s="24">
        <v>18000</v>
      </c>
      <c r="F40" s="24">
        <v>18000</v>
      </c>
      <c r="G40" s="35"/>
      <c r="H40" s="23" t="s">
        <v>68</v>
      </c>
      <c r="I40" s="24">
        <v>12000</v>
      </c>
      <c r="J40" s="24"/>
      <c r="K40" s="28"/>
    </row>
    <row r="41" spans="1:11" s="5" customFormat="1" ht="12.75" customHeight="1">
      <c r="A41" s="22"/>
      <c r="B41" s="23" t="s">
        <v>69</v>
      </c>
      <c r="C41" s="23"/>
      <c r="D41" s="23"/>
      <c r="E41" s="24"/>
      <c r="F41" s="24"/>
      <c r="G41" s="35"/>
      <c r="H41" s="23" t="s">
        <v>70</v>
      </c>
      <c r="I41" s="24">
        <v>3000</v>
      </c>
      <c r="J41" s="24"/>
      <c r="K41" s="28"/>
    </row>
    <row r="42" spans="1:11" s="5" customFormat="1" ht="12.75" customHeight="1">
      <c r="A42" s="48"/>
      <c r="B42" s="23"/>
      <c r="C42" s="23"/>
      <c r="D42" s="23"/>
      <c r="E42" s="23"/>
      <c r="F42" s="23"/>
      <c r="G42" s="35"/>
      <c r="H42" s="23" t="s">
        <v>71</v>
      </c>
      <c r="I42" s="24">
        <v>5000</v>
      </c>
      <c r="J42" s="24">
        <v>5000</v>
      </c>
      <c r="K42" s="28">
        <v>5000</v>
      </c>
    </row>
    <row r="43" spans="1:11" s="5" customFormat="1" ht="12.75" customHeight="1">
      <c r="A43" s="48" t="s">
        <v>72</v>
      </c>
      <c r="B43" s="49"/>
      <c r="C43" s="24"/>
      <c r="D43" s="31">
        <f>SUM(D44,D45,D49)</f>
        <v>1351178</v>
      </c>
      <c r="E43" s="31">
        <f>SUM(E44,E45,E49)</f>
        <v>310741</v>
      </c>
      <c r="F43" s="31">
        <f>SUM(F44,F45,F49)</f>
        <v>310740</v>
      </c>
      <c r="G43" s="35"/>
      <c r="H43" s="23" t="s">
        <v>73</v>
      </c>
      <c r="I43" s="24">
        <f>335562+10021</f>
        <v>345583</v>
      </c>
      <c r="J43" s="24">
        <v>50622</v>
      </c>
      <c r="K43" s="28">
        <v>50622</v>
      </c>
    </row>
    <row r="44" spans="1:11" s="5" customFormat="1" ht="12.75" customHeight="1">
      <c r="A44" s="34"/>
      <c r="B44" s="23" t="s">
        <v>74</v>
      </c>
      <c r="C44" s="24"/>
      <c r="D44" s="24">
        <v>0</v>
      </c>
      <c r="E44" s="24">
        <v>304</v>
      </c>
      <c r="F44" s="24">
        <v>304</v>
      </c>
      <c r="G44" s="35"/>
      <c r="H44" s="23" t="s">
        <v>75</v>
      </c>
      <c r="I44" s="24">
        <v>12702</v>
      </c>
      <c r="J44" s="24">
        <v>4701</v>
      </c>
      <c r="K44" s="28">
        <v>4701</v>
      </c>
    </row>
    <row r="45" spans="1:11" s="5" customFormat="1" ht="12.75" customHeight="1">
      <c r="A45" s="40"/>
      <c r="B45" s="39" t="s">
        <v>76</v>
      </c>
      <c r="C45" s="24"/>
      <c r="D45" s="24">
        <f>SUM(D46:D48)</f>
        <v>1351178</v>
      </c>
      <c r="E45" s="24">
        <f>SUM(E46:E48)</f>
        <v>310437</v>
      </c>
      <c r="F45" s="24">
        <f>SUM(F46:F48)</f>
        <v>310436</v>
      </c>
      <c r="G45" s="35"/>
      <c r="H45" s="23"/>
      <c r="I45" s="23"/>
      <c r="J45" s="24"/>
      <c r="K45" s="28"/>
    </row>
    <row r="46" spans="1:11" s="5" customFormat="1" ht="12.75" customHeight="1">
      <c r="A46" s="40"/>
      <c r="B46" s="56" t="s">
        <v>77</v>
      </c>
      <c r="C46" s="26"/>
      <c r="D46" s="24">
        <v>1346313</v>
      </c>
      <c r="E46" s="24">
        <v>305037</v>
      </c>
      <c r="F46" s="24">
        <v>305036</v>
      </c>
      <c r="G46" s="35"/>
      <c r="H46" s="23"/>
      <c r="I46" s="23"/>
      <c r="J46" s="24"/>
      <c r="K46" s="28"/>
    </row>
    <row r="47" spans="1:11" s="5" customFormat="1" ht="12.75" customHeight="1">
      <c r="A47" s="40"/>
      <c r="B47" s="56" t="s">
        <v>78</v>
      </c>
      <c r="C47" s="26"/>
      <c r="D47" s="24"/>
      <c r="E47" s="24"/>
      <c r="F47" s="24"/>
      <c r="G47" s="25" t="s">
        <v>79</v>
      </c>
      <c r="H47" s="23"/>
      <c r="I47" s="31">
        <v>1963</v>
      </c>
      <c r="J47" s="31">
        <v>25238</v>
      </c>
      <c r="K47" s="32">
        <v>25238</v>
      </c>
    </row>
    <row r="48" spans="1:11" s="5" customFormat="1" ht="12.75" customHeight="1">
      <c r="A48" s="40"/>
      <c r="B48" s="56" t="s">
        <v>80</v>
      </c>
      <c r="C48" s="23"/>
      <c r="D48" s="24">
        <v>4865</v>
      </c>
      <c r="E48" s="24">
        <v>5400</v>
      </c>
      <c r="F48" s="24">
        <v>5400</v>
      </c>
      <c r="G48" s="35"/>
      <c r="H48" s="23"/>
      <c r="I48" s="23"/>
      <c r="J48" s="24"/>
      <c r="K48" s="28"/>
    </row>
    <row r="49" spans="1:11" s="5" customFormat="1" ht="12.75" customHeight="1">
      <c r="A49" s="40"/>
      <c r="B49" s="39"/>
      <c r="C49" s="50"/>
      <c r="D49" s="24"/>
      <c r="E49" s="24"/>
      <c r="F49" s="24"/>
      <c r="G49" s="25" t="s">
        <v>81</v>
      </c>
      <c r="H49" s="23"/>
      <c r="I49" s="30">
        <f>SUM(I50,I52,I51,I53)</f>
        <v>103333</v>
      </c>
      <c r="J49" s="30">
        <f>SUM(J50,J52,J51,J53)</f>
        <v>285784</v>
      </c>
      <c r="K49" s="33">
        <f>SUM(K50,K52,K51,K53)</f>
        <v>285784</v>
      </c>
    </row>
    <row r="50" spans="1:11" s="5" customFormat="1" ht="12.75" customHeight="1">
      <c r="A50" s="38" t="s">
        <v>82</v>
      </c>
      <c r="B50" s="39"/>
      <c r="C50" s="50"/>
      <c r="D50" s="31">
        <f>100633+7500</f>
        <v>108133</v>
      </c>
      <c r="E50" s="31">
        <v>172013</v>
      </c>
      <c r="F50" s="31">
        <v>172013</v>
      </c>
      <c r="G50" s="35"/>
      <c r="H50" s="23" t="s">
        <v>83</v>
      </c>
      <c r="I50" s="24">
        <v>6800</v>
      </c>
      <c r="J50" s="24">
        <v>2300</v>
      </c>
      <c r="K50" s="28">
        <v>2300</v>
      </c>
    </row>
    <row r="51" spans="1:11" s="5" customFormat="1" ht="12.75" customHeight="1">
      <c r="A51" s="22"/>
      <c r="B51" s="23"/>
      <c r="C51" s="23"/>
      <c r="D51" s="23"/>
      <c r="E51" s="23"/>
      <c r="F51" s="23"/>
      <c r="G51" s="35"/>
      <c r="H51" s="23" t="s">
        <v>84</v>
      </c>
      <c r="I51" s="24">
        <v>74600</v>
      </c>
      <c r="J51" s="24">
        <v>279051</v>
      </c>
      <c r="K51" s="28">
        <v>279051</v>
      </c>
    </row>
    <row r="52" spans="1:11" s="5" customFormat="1" ht="12.75" customHeight="1">
      <c r="A52" s="34" t="s">
        <v>85</v>
      </c>
      <c r="B52" s="23"/>
      <c r="C52" s="23"/>
      <c r="D52" s="23"/>
      <c r="E52" s="31"/>
      <c r="F52" s="31"/>
      <c r="G52" s="25"/>
      <c r="H52" s="23" t="s">
        <v>86</v>
      </c>
      <c r="I52" s="24">
        <v>14433</v>
      </c>
      <c r="J52" s="24">
        <v>4433</v>
      </c>
      <c r="K52" s="28">
        <v>4433</v>
      </c>
    </row>
    <row r="53" spans="1:11" s="5" customFormat="1" ht="12.75" customHeight="1">
      <c r="A53" s="22"/>
      <c r="B53" s="23"/>
      <c r="C53" s="23"/>
      <c r="D53" s="23"/>
      <c r="E53" s="23"/>
      <c r="F53" s="23"/>
      <c r="G53" s="35"/>
      <c r="H53" s="23" t="s">
        <v>87</v>
      </c>
      <c r="I53" s="24">
        <v>7500</v>
      </c>
      <c r="J53" s="24"/>
      <c r="K53" s="28"/>
    </row>
    <row r="54" spans="1:11" s="5" customFormat="1" ht="12.75" customHeight="1">
      <c r="A54" s="22"/>
      <c r="B54" s="23"/>
      <c r="C54" s="23"/>
      <c r="D54" s="23"/>
      <c r="E54" s="23"/>
      <c r="F54" s="23"/>
      <c r="G54" s="25"/>
      <c r="H54" s="26"/>
      <c r="I54" s="31"/>
      <c r="J54" s="24"/>
      <c r="K54" s="28"/>
    </row>
    <row r="55" spans="1:11" s="5" customFormat="1" ht="12.75" customHeight="1">
      <c r="A55" s="57" t="s">
        <v>88</v>
      </c>
      <c r="B55" s="58"/>
      <c r="C55" s="59"/>
      <c r="D55" s="60">
        <f>SUM(D5,D10,D18,D26,D32,D43,D50)</f>
        <v>6065793</v>
      </c>
      <c r="E55" s="60">
        <f>SUM(E5,E10,E18,E26,E32,E43,E50)</f>
        <v>5296446</v>
      </c>
      <c r="F55" s="60">
        <f>SUM(F5,F10,F18,F26,F32,F43,F50)</f>
        <v>5296446</v>
      </c>
      <c r="G55" s="61" t="s">
        <v>89</v>
      </c>
      <c r="H55" s="62"/>
      <c r="I55" s="63">
        <f>SUM(I5,I7,I9,I13,I19,I21,I23,I25,I38,I47,I49)</f>
        <v>7647348</v>
      </c>
      <c r="J55" s="63">
        <f>SUM(J5+J7+J9+J13+J19+J21+J23+J25+J36+J38+J47+J49)</f>
        <v>6200361</v>
      </c>
      <c r="K55" s="64">
        <f>SUM(K5+K7+K9+K13+K19+K21+K23+K25+K36+K38+K47+K49)</f>
        <v>6200361</v>
      </c>
    </row>
    <row r="56" spans="1:11" s="5" customFormat="1" ht="12.75" customHeight="1">
      <c r="A56" s="57"/>
      <c r="B56" s="58"/>
      <c r="C56" s="59"/>
      <c r="D56" s="60"/>
      <c r="E56" s="60"/>
      <c r="F56" s="60"/>
      <c r="G56" s="61"/>
      <c r="H56" s="62"/>
      <c r="I56" s="63"/>
      <c r="J56" s="63"/>
      <c r="K56" s="64"/>
    </row>
    <row r="57" spans="1:11" s="5" customFormat="1" ht="12.75" customHeight="1">
      <c r="A57" s="57"/>
      <c r="B57" s="58"/>
      <c r="C57" s="59"/>
      <c r="D57" s="60"/>
      <c r="E57" s="60"/>
      <c r="F57" s="60"/>
      <c r="G57" s="35" t="s">
        <v>90</v>
      </c>
      <c r="H57" s="23"/>
      <c r="I57" s="23"/>
      <c r="J57" s="24"/>
      <c r="K57" s="28"/>
    </row>
    <row r="58" spans="1:11" s="5" customFormat="1" ht="12.75" customHeight="1">
      <c r="A58" s="57"/>
      <c r="B58" s="58"/>
      <c r="C58" s="59"/>
      <c r="D58" s="60"/>
      <c r="E58" s="60"/>
      <c r="F58" s="60"/>
      <c r="G58" s="35" t="s">
        <v>91</v>
      </c>
      <c r="H58" s="26"/>
      <c r="I58" s="24">
        <v>20377</v>
      </c>
      <c r="J58" s="24">
        <v>22127</v>
      </c>
      <c r="K58" s="28">
        <v>22127</v>
      </c>
    </row>
    <row r="59" spans="1:11" s="5" customFormat="1" ht="12.75" customHeight="1">
      <c r="A59" s="48" t="s">
        <v>92</v>
      </c>
      <c r="B59" s="48"/>
      <c r="C59" s="26"/>
      <c r="D59" s="31"/>
      <c r="E59" s="31"/>
      <c r="F59" s="31"/>
      <c r="G59" s="25" t="s">
        <v>93</v>
      </c>
      <c r="H59" s="23"/>
      <c r="I59" s="30">
        <f>SUM(I57:I58)</f>
        <v>20377</v>
      </c>
      <c r="J59" s="30">
        <f>SUM(J57:J58)</f>
        <v>22127</v>
      </c>
      <c r="K59" s="33">
        <f>SUM(K57:K58)</f>
        <v>22127</v>
      </c>
    </row>
    <row r="60" spans="1:11" s="5" customFormat="1" ht="12.75" customHeight="1">
      <c r="A60" s="46" t="s">
        <v>94</v>
      </c>
      <c r="B60" s="46"/>
      <c r="C60" s="23"/>
      <c r="D60" s="24"/>
      <c r="E60" s="24"/>
      <c r="F60" s="24"/>
      <c r="G60" s="65"/>
      <c r="H60" s="66"/>
      <c r="I60" s="23"/>
      <c r="J60" s="24"/>
      <c r="K60" s="28"/>
    </row>
    <row r="61" spans="1:11" s="5" customFormat="1" ht="12.75" customHeight="1">
      <c r="A61" s="22" t="s">
        <v>95</v>
      </c>
      <c r="B61" s="23"/>
      <c r="C61" s="23"/>
      <c r="D61" s="24">
        <v>601932</v>
      </c>
      <c r="E61" s="24">
        <v>926042</v>
      </c>
      <c r="F61" s="24">
        <v>926042</v>
      </c>
      <c r="G61" s="67" t="s">
        <v>96</v>
      </c>
      <c r="H61" s="23"/>
      <c r="I61" s="30">
        <f>SUM(I55,I59)</f>
        <v>7667725</v>
      </c>
      <c r="J61" s="30">
        <f>SUM(J55,J59)</f>
        <v>6222488</v>
      </c>
      <c r="K61" s="33">
        <f>SUM(K55,K59)</f>
        <v>6222488</v>
      </c>
    </row>
    <row r="62" spans="1:11" s="5" customFormat="1" ht="12.75" customHeight="1">
      <c r="A62" s="68" t="s">
        <v>97</v>
      </c>
      <c r="B62" s="68"/>
      <c r="C62" s="24"/>
      <c r="D62" s="24">
        <v>1000000</v>
      </c>
      <c r="E62" s="24"/>
      <c r="F62" s="24"/>
      <c r="G62" s="69"/>
      <c r="H62" s="70"/>
      <c r="I62" s="70"/>
      <c r="J62" s="70"/>
      <c r="K62" s="71"/>
    </row>
    <row r="63" spans="1:11" s="5" customFormat="1" ht="12.75" customHeight="1">
      <c r="A63" s="38" t="s">
        <v>98</v>
      </c>
      <c r="B63" s="38"/>
      <c r="C63" s="24"/>
      <c r="D63" s="31">
        <f>SUM(D61:D62)</f>
        <v>1601932</v>
      </c>
      <c r="E63" s="31">
        <f>SUM(E61+E62+E64)</f>
        <v>926042</v>
      </c>
      <c r="F63" s="31">
        <f>SUM(F61+F62+F64)</f>
        <v>926042</v>
      </c>
      <c r="G63" s="72"/>
      <c r="H63" s="73"/>
      <c r="K63" s="74"/>
    </row>
    <row r="64" spans="1:11" s="5" customFormat="1" ht="12.75" customHeight="1">
      <c r="A64" s="40" t="s">
        <v>99</v>
      </c>
      <c r="B64" s="75"/>
      <c r="C64" s="24"/>
      <c r="D64" s="31"/>
      <c r="E64" s="31"/>
      <c r="F64" s="31"/>
      <c r="G64" s="72"/>
      <c r="H64" s="76"/>
      <c r="J64" s="6"/>
      <c r="K64" s="74"/>
    </row>
    <row r="65" spans="1:11" s="5" customFormat="1" ht="12.75" customHeight="1">
      <c r="A65" s="40"/>
      <c r="B65" s="75"/>
      <c r="C65" s="24"/>
      <c r="D65" s="31"/>
      <c r="E65" s="31"/>
      <c r="F65" s="31"/>
      <c r="G65" s="77"/>
      <c r="H65" s="78"/>
      <c r="J65" s="6"/>
      <c r="K65" s="74"/>
    </row>
    <row r="66" spans="1:11" s="5" customFormat="1" ht="12.75" customHeight="1">
      <c r="A66" s="40"/>
      <c r="B66" s="75"/>
      <c r="C66" s="24"/>
      <c r="D66" s="31"/>
      <c r="E66" s="31"/>
      <c r="F66" s="31"/>
      <c r="G66" s="77"/>
      <c r="H66" s="78"/>
      <c r="J66" s="6"/>
      <c r="K66" s="74"/>
    </row>
    <row r="67" spans="1:11" s="5" customFormat="1" ht="12.75" customHeight="1">
      <c r="A67" s="40"/>
      <c r="B67" s="75"/>
      <c r="C67" s="24"/>
      <c r="D67" s="31"/>
      <c r="E67" s="31"/>
      <c r="F67" s="31"/>
      <c r="G67" s="77"/>
      <c r="H67" s="78"/>
      <c r="J67" s="6"/>
      <c r="K67" s="74"/>
    </row>
    <row r="68" spans="1:11" s="5" customFormat="1" ht="12.75" customHeight="1">
      <c r="A68" s="79" t="s">
        <v>100</v>
      </c>
      <c r="B68" s="80"/>
      <c r="C68" s="81"/>
      <c r="D68" s="80">
        <f>SUM(D55,D63)</f>
        <v>7667725</v>
      </c>
      <c r="E68" s="80">
        <f>SUM(E55,E63)</f>
        <v>6222488</v>
      </c>
      <c r="F68" s="80">
        <f>SUM(F55,F63)</f>
        <v>6222488</v>
      </c>
      <c r="G68" s="82"/>
      <c r="H68" s="83"/>
      <c r="I68" s="84"/>
      <c r="J68" s="84"/>
      <c r="K68" s="85"/>
    </row>
  </sheetData>
  <sheetProtection selectLockedCells="1" selectUnlockedCells="1"/>
  <mergeCells count="11">
    <mergeCell ref="A1:K1"/>
    <mergeCell ref="A3:F3"/>
    <mergeCell ref="G3:K3"/>
    <mergeCell ref="A4:B4"/>
    <mergeCell ref="G4:H4"/>
    <mergeCell ref="G23:H23"/>
    <mergeCell ref="G36:H36"/>
    <mergeCell ref="A59:B59"/>
    <mergeCell ref="A60:B60"/>
    <mergeCell ref="A62:B62"/>
    <mergeCell ref="A63:B63"/>
  </mergeCells>
  <printOptions horizontalCentered="1"/>
  <pageMargins left="0" right="0" top="0.5694444444444444" bottom="0.3902777777777778" header="0.4597222222222222" footer="0.5118055555555555"/>
  <pageSetup horizontalDpi="300" verticalDpi="300" orientation="landscape" paperSize="9" scale="58"/>
  <headerFooter alignWithMargins="0">
    <oddHeader>&amp;L&amp;8 1. melléklet a 9/2012. (III. 29.) önkormányzati rendelethez</oddHeader>
  </headerFooter>
  <rowBreaks count="1" manualBreakCount="1"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"/>
  <sheetViews>
    <sheetView view="pageBreakPreview" zoomScaleNormal="75" zoomScaleSheetLayoutView="100" workbookViewId="0" topLeftCell="A22">
      <selection activeCell="A41" sqref="A41"/>
    </sheetView>
  </sheetViews>
  <sheetFormatPr defaultColWidth="9.00390625" defaultRowHeight="12" customHeight="1"/>
  <cols>
    <col min="1" max="1" width="52.375" style="86" customWidth="1"/>
    <col min="2" max="4" width="11.75390625" style="86" customWidth="1"/>
    <col min="5" max="5" width="52.375" style="86" customWidth="1"/>
    <col min="6" max="7" width="11.75390625" style="86" customWidth="1"/>
    <col min="8" max="8" width="11.75390625" style="87" customWidth="1"/>
    <col min="9" max="16384" width="9.125" style="86" customWidth="1"/>
  </cols>
  <sheetData>
    <row r="1" spans="1:7" ht="12.75">
      <c r="A1" s="88" t="s">
        <v>101</v>
      </c>
      <c r="B1" s="89"/>
      <c r="C1" s="89"/>
      <c r="D1" s="89"/>
      <c r="E1" s="90"/>
      <c r="G1" s="89"/>
    </row>
    <row r="3" spans="1:8" s="92" customFormat="1" ht="12.75" customHeight="1">
      <c r="A3" s="91" t="s">
        <v>102</v>
      </c>
      <c r="B3" s="91"/>
      <c r="C3" s="91"/>
      <c r="D3" s="91"/>
      <c r="E3" s="91"/>
      <c r="F3" s="91"/>
      <c r="G3" s="91"/>
      <c r="H3" s="91"/>
    </row>
    <row r="4" ht="13.5"/>
    <row r="5" spans="1:8" ht="13.5">
      <c r="A5" s="93" t="s">
        <v>1</v>
      </c>
      <c r="B5" s="93"/>
      <c r="C5" s="93"/>
      <c r="D5" s="93"/>
      <c r="E5" s="94" t="s">
        <v>2</v>
      </c>
      <c r="F5" s="94"/>
      <c r="G5" s="94"/>
      <c r="H5" s="94"/>
    </row>
    <row r="6" spans="1:8" ht="33.75" customHeight="1">
      <c r="A6" s="94"/>
      <c r="B6" s="95" t="s">
        <v>4</v>
      </c>
      <c r="C6" s="96" t="s">
        <v>5</v>
      </c>
      <c r="D6" s="96" t="s">
        <v>6</v>
      </c>
      <c r="E6" s="94"/>
      <c r="F6" s="95" t="s">
        <v>4</v>
      </c>
      <c r="G6" s="96" t="s">
        <v>5</v>
      </c>
      <c r="H6" s="96" t="s">
        <v>6</v>
      </c>
    </row>
    <row r="7" spans="1:8" ht="12.75">
      <c r="A7" s="97" t="s">
        <v>8</v>
      </c>
      <c r="B7" s="98">
        <f>228452-20480</f>
        <v>207972</v>
      </c>
      <c r="C7" s="99">
        <v>304441</v>
      </c>
      <c r="D7" s="99">
        <v>304441</v>
      </c>
      <c r="E7" s="100" t="s">
        <v>103</v>
      </c>
      <c r="F7" s="99">
        <v>1757298</v>
      </c>
      <c r="G7" s="99">
        <v>1766865</v>
      </c>
      <c r="H7" s="99">
        <v>1766865</v>
      </c>
    </row>
    <row r="8" spans="1:8" ht="12.75">
      <c r="A8" s="101" t="s">
        <v>104</v>
      </c>
      <c r="B8" s="102">
        <v>1949303</v>
      </c>
      <c r="C8" s="102">
        <v>1960480</v>
      </c>
      <c r="D8" s="102">
        <v>1960480</v>
      </c>
      <c r="E8" s="101" t="s">
        <v>105</v>
      </c>
      <c r="F8" s="102">
        <v>485937</v>
      </c>
      <c r="G8" s="102">
        <v>488390</v>
      </c>
      <c r="H8" s="102">
        <v>488390</v>
      </c>
    </row>
    <row r="9" spans="1:8" ht="12.75">
      <c r="A9" s="101" t="s">
        <v>106</v>
      </c>
      <c r="B9" s="102">
        <v>982909</v>
      </c>
      <c r="C9" s="102">
        <v>999222</v>
      </c>
      <c r="D9" s="102">
        <v>999223</v>
      </c>
      <c r="E9" s="103" t="s">
        <v>107</v>
      </c>
      <c r="F9" s="102">
        <f>1272890-F59</f>
        <v>1245689</v>
      </c>
      <c r="G9" s="102">
        <v>1568448</v>
      </c>
      <c r="H9" s="102">
        <v>1568448</v>
      </c>
    </row>
    <row r="10" spans="1:8" ht="12.75">
      <c r="A10" s="101" t="s">
        <v>108</v>
      </c>
      <c r="B10" s="102">
        <v>941908</v>
      </c>
      <c r="C10" s="102">
        <v>1026789</v>
      </c>
      <c r="D10" s="102">
        <v>1026789</v>
      </c>
      <c r="E10" s="101" t="s">
        <v>109</v>
      </c>
      <c r="F10" s="102">
        <v>326856</v>
      </c>
      <c r="G10" s="102">
        <v>348772</v>
      </c>
      <c r="H10" s="102">
        <v>348772</v>
      </c>
    </row>
    <row r="11" spans="1:8" ht="12.75">
      <c r="A11" s="101" t="s">
        <v>110</v>
      </c>
      <c r="B11" s="102">
        <f>SUM(B12:B21)</f>
        <v>96754</v>
      </c>
      <c r="C11" s="102">
        <f>SUM(C12:C23)</f>
        <v>35634</v>
      </c>
      <c r="D11" s="102">
        <f>SUM(D12:D23)</f>
        <v>35634</v>
      </c>
      <c r="E11" s="101" t="s">
        <v>111</v>
      </c>
      <c r="F11" s="102"/>
      <c r="G11" s="102"/>
      <c r="H11" s="102"/>
    </row>
    <row r="12" spans="1:8" ht="12.75">
      <c r="A12" s="101" t="s">
        <v>112</v>
      </c>
      <c r="B12" s="104">
        <v>15000</v>
      </c>
      <c r="C12" s="104">
        <v>0</v>
      </c>
      <c r="D12" s="104">
        <v>0</v>
      </c>
      <c r="E12" s="101" t="s">
        <v>113</v>
      </c>
      <c r="F12" s="102"/>
      <c r="G12" s="104"/>
      <c r="H12" s="104"/>
    </row>
    <row r="13" spans="1:8" ht="12.75">
      <c r="A13" s="101" t="s">
        <v>114</v>
      </c>
      <c r="B13" s="104">
        <v>2000</v>
      </c>
      <c r="C13" s="104">
        <v>2000</v>
      </c>
      <c r="D13" s="104">
        <v>2000</v>
      </c>
      <c r="E13" s="101" t="s">
        <v>115</v>
      </c>
      <c r="F13" s="102">
        <v>153115</v>
      </c>
      <c r="G13" s="102">
        <v>171275</v>
      </c>
      <c r="H13" s="102">
        <v>171275</v>
      </c>
    </row>
    <row r="14" spans="1:8" ht="12.75">
      <c r="A14" s="101" t="s">
        <v>116</v>
      </c>
      <c r="B14" s="104">
        <v>2654</v>
      </c>
      <c r="C14" s="104">
        <v>2654</v>
      </c>
      <c r="D14" s="104">
        <v>2654</v>
      </c>
      <c r="E14" s="101" t="s">
        <v>29</v>
      </c>
      <c r="F14" s="102">
        <v>10200</v>
      </c>
      <c r="G14" s="102">
        <v>8040</v>
      </c>
      <c r="H14" s="102">
        <v>8040</v>
      </c>
    </row>
    <row r="15" spans="1:8" ht="12.75">
      <c r="A15" s="101" t="s">
        <v>117</v>
      </c>
      <c r="B15" s="104">
        <v>5000</v>
      </c>
      <c r="C15" s="104">
        <v>20000</v>
      </c>
      <c r="D15" s="104">
        <v>20000</v>
      </c>
      <c r="E15" s="101" t="s">
        <v>43</v>
      </c>
      <c r="F15" s="102">
        <v>11000</v>
      </c>
      <c r="G15" s="102">
        <v>0</v>
      </c>
      <c r="H15" s="102">
        <v>0</v>
      </c>
    </row>
    <row r="16" spans="1:8" ht="12.75">
      <c r="A16" s="101" t="s">
        <v>118</v>
      </c>
      <c r="B16" s="104">
        <v>34100</v>
      </c>
      <c r="C16" s="104">
        <v>0</v>
      </c>
      <c r="D16" s="104">
        <v>0</v>
      </c>
      <c r="E16" s="105" t="s">
        <v>119</v>
      </c>
      <c r="F16" s="102">
        <v>139986</v>
      </c>
      <c r="G16" s="102">
        <v>94652</v>
      </c>
      <c r="H16" s="102">
        <v>94652</v>
      </c>
    </row>
    <row r="17" spans="1:8" ht="12.75">
      <c r="A17" s="101" t="s">
        <v>120</v>
      </c>
      <c r="B17" s="104">
        <v>10000</v>
      </c>
      <c r="C17" s="104">
        <v>0</v>
      </c>
      <c r="D17" s="104">
        <v>0</v>
      </c>
      <c r="E17" s="106" t="s">
        <v>121</v>
      </c>
      <c r="F17" s="102">
        <v>840</v>
      </c>
      <c r="G17" s="102">
        <v>840</v>
      </c>
      <c r="H17" s="102">
        <v>840</v>
      </c>
    </row>
    <row r="18" spans="1:8" ht="12.75">
      <c r="A18" s="102" t="s">
        <v>122</v>
      </c>
      <c r="B18" s="104">
        <v>8000</v>
      </c>
      <c r="C18" s="104">
        <v>0</v>
      </c>
      <c r="D18" s="104">
        <v>0</v>
      </c>
      <c r="E18" s="106" t="s">
        <v>123</v>
      </c>
      <c r="F18" s="102"/>
      <c r="G18" s="102">
        <v>20000</v>
      </c>
      <c r="H18" s="102">
        <v>20000</v>
      </c>
    </row>
    <row r="19" spans="1:8" ht="12.75">
      <c r="A19" s="102" t="s">
        <v>124</v>
      </c>
      <c r="B19" s="104">
        <v>5000</v>
      </c>
      <c r="C19" s="104">
        <v>0</v>
      </c>
      <c r="D19" s="104">
        <v>0</v>
      </c>
      <c r="E19" s="101" t="s">
        <v>125</v>
      </c>
      <c r="F19" s="102">
        <f>SUM(F20:F27)</f>
        <v>84754</v>
      </c>
      <c r="G19" s="102">
        <f>SUM(G20:G30)</f>
        <v>146705</v>
      </c>
      <c r="H19" s="102">
        <f>SUM(H20:H30)</f>
        <v>146705</v>
      </c>
    </row>
    <row r="20" spans="1:8" ht="12.75">
      <c r="A20" s="102" t="s">
        <v>126</v>
      </c>
      <c r="B20" s="104">
        <v>7500</v>
      </c>
      <c r="C20" s="104">
        <v>0</v>
      </c>
      <c r="D20" s="104">
        <v>0</v>
      </c>
      <c r="E20" s="107" t="s">
        <v>127</v>
      </c>
      <c r="F20" s="104">
        <v>2000</v>
      </c>
      <c r="G20" s="104">
        <v>2000</v>
      </c>
      <c r="H20" s="104">
        <v>2000</v>
      </c>
    </row>
    <row r="21" spans="1:8" ht="12.75">
      <c r="A21" s="101" t="s">
        <v>128</v>
      </c>
      <c r="B21" s="104">
        <v>7500</v>
      </c>
      <c r="C21" s="104">
        <v>0</v>
      </c>
      <c r="D21" s="104">
        <v>0</v>
      </c>
      <c r="E21" s="107" t="s">
        <v>129</v>
      </c>
      <c r="F21" s="104">
        <v>6000</v>
      </c>
      <c r="G21" s="104">
        <v>6000</v>
      </c>
      <c r="H21" s="104">
        <v>6000</v>
      </c>
    </row>
    <row r="22" spans="1:8" ht="12.75">
      <c r="A22" s="101" t="s">
        <v>130</v>
      </c>
      <c r="B22" s="101"/>
      <c r="C22" s="104">
        <v>10980</v>
      </c>
      <c r="D22" s="104">
        <v>10980</v>
      </c>
      <c r="E22" s="107" t="s">
        <v>116</v>
      </c>
      <c r="F22" s="104">
        <f>2654+10000</f>
        <v>12654</v>
      </c>
      <c r="G22" s="104">
        <v>2654</v>
      </c>
      <c r="H22" s="104">
        <v>2654</v>
      </c>
    </row>
    <row r="23" spans="1:8" ht="12.75">
      <c r="A23" s="101" t="s">
        <v>131</v>
      </c>
      <c r="B23" s="101"/>
      <c r="C23" s="104">
        <v>0</v>
      </c>
      <c r="D23" s="104">
        <v>0</v>
      </c>
      <c r="E23" s="107" t="s">
        <v>132</v>
      </c>
      <c r="F23" s="104">
        <v>34100</v>
      </c>
      <c r="G23" s="104"/>
      <c r="H23" s="104"/>
    </row>
    <row r="24" spans="1:8" ht="12.75">
      <c r="A24" s="101" t="s">
        <v>133</v>
      </c>
      <c r="B24" s="101"/>
      <c r="C24" s="101"/>
      <c r="D24" s="101"/>
      <c r="E24" s="107" t="s">
        <v>134</v>
      </c>
      <c r="F24" s="104">
        <v>15000</v>
      </c>
      <c r="G24" s="107">
        <v>68000</v>
      </c>
      <c r="H24" s="107">
        <v>68000</v>
      </c>
    </row>
    <row r="25" spans="1:8" ht="12.75">
      <c r="A25" s="101"/>
      <c r="B25" s="101"/>
      <c r="C25" s="101"/>
      <c r="D25" s="101"/>
      <c r="E25" s="107" t="s">
        <v>135</v>
      </c>
      <c r="F25" s="104">
        <v>7500</v>
      </c>
      <c r="G25" s="107"/>
      <c r="H25" s="107"/>
    </row>
    <row r="26" spans="1:8" ht="12.75">
      <c r="A26" s="101"/>
      <c r="B26" s="101"/>
      <c r="C26" s="101"/>
      <c r="D26" s="101"/>
      <c r="E26" s="104" t="s">
        <v>136</v>
      </c>
      <c r="F26" s="104">
        <v>7500</v>
      </c>
      <c r="G26" s="107"/>
      <c r="H26" s="107"/>
    </row>
    <row r="27" spans="1:8" ht="12.75">
      <c r="A27" s="101"/>
      <c r="B27" s="101"/>
      <c r="C27" s="101"/>
      <c r="D27" s="101"/>
      <c r="E27" s="104" t="s">
        <v>137</v>
      </c>
      <c r="F27" s="104"/>
      <c r="G27" s="107">
        <v>49571</v>
      </c>
      <c r="H27" s="107">
        <v>49571</v>
      </c>
    </row>
    <row r="28" spans="1:8" ht="12.75">
      <c r="A28" s="101"/>
      <c r="B28" s="101"/>
      <c r="C28" s="101"/>
      <c r="D28" s="101"/>
      <c r="E28" s="104" t="s">
        <v>138</v>
      </c>
      <c r="F28" s="104"/>
      <c r="G28" s="107">
        <v>10980</v>
      </c>
      <c r="H28" s="107">
        <v>10980</v>
      </c>
    </row>
    <row r="29" spans="1:8" ht="12.75">
      <c r="A29" s="101"/>
      <c r="B29" s="101"/>
      <c r="C29" s="101"/>
      <c r="D29" s="101"/>
      <c r="E29" s="104" t="s">
        <v>139</v>
      </c>
      <c r="F29" s="104"/>
      <c r="G29" s="107">
        <v>4500</v>
      </c>
      <c r="H29" s="107">
        <v>4500</v>
      </c>
    </row>
    <row r="30" spans="1:8" ht="13.5">
      <c r="A30" s="108"/>
      <c r="B30" s="108"/>
      <c r="C30" s="108"/>
      <c r="D30" s="108"/>
      <c r="E30" s="109" t="s">
        <v>140</v>
      </c>
      <c r="F30" s="109"/>
      <c r="G30" s="110">
        <v>3000</v>
      </c>
      <c r="H30" s="110">
        <v>3000</v>
      </c>
    </row>
    <row r="31" spans="1:8" ht="13.5">
      <c r="A31" s="111" t="s">
        <v>88</v>
      </c>
      <c r="B31" s="112">
        <f>SUM(B7:B11)</f>
        <v>4178846</v>
      </c>
      <c r="C31" s="113">
        <f>SUM(C7:C11)</f>
        <v>4326566</v>
      </c>
      <c r="D31" s="113">
        <f>SUM(D7:D11)</f>
        <v>4326567</v>
      </c>
      <c r="E31" s="114" t="s">
        <v>89</v>
      </c>
      <c r="F31" s="115">
        <f>SUM(F7+F8+F9+F10+F13+F14+F15+F16+F17+F19)</f>
        <v>4215675</v>
      </c>
      <c r="G31" s="115">
        <f>SUM(G7:G19)</f>
        <v>4613987</v>
      </c>
      <c r="H31" s="115">
        <f>SUM(H7:H19)</f>
        <v>4613987</v>
      </c>
    </row>
    <row r="32" spans="1:256" s="120" customFormat="1" ht="12.75">
      <c r="A32" s="116" t="s">
        <v>141</v>
      </c>
      <c r="B32" s="117"/>
      <c r="C32" s="118"/>
      <c r="D32" s="118"/>
      <c r="E32" s="119"/>
      <c r="F32" s="118"/>
      <c r="G32" s="118"/>
      <c r="H32" s="98"/>
      <c r="IT32" s="121"/>
      <c r="IU32" s="121"/>
      <c r="IV32" s="121"/>
    </row>
    <row r="33" spans="1:8" s="120" customFormat="1" ht="12.75">
      <c r="A33" s="122" t="s">
        <v>142</v>
      </c>
      <c r="B33" s="123">
        <f>SUM(B34:B35)</f>
        <v>36829</v>
      </c>
      <c r="C33" s="123">
        <f>SUM(C34:C35)</f>
        <v>251543</v>
      </c>
      <c r="D33" s="123">
        <f>SUM(D34:D35)</f>
        <v>251543</v>
      </c>
      <c r="E33" s="124" t="s">
        <v>143</v>
      </c>
      <c r="F33" s="123"/>
      <c r="G33" s="125"/>
      <c r="H33" s="102"/>
    </row>
    <row r="34" spans="1:8" s="120" customFormat="1" ht="12.75">
      <c r="A34" s="101" t="s">
        <v>144</v>
      </c>
      <c r="B34" s="102">
        <v>24829</v>
      </c>
      <c r="C34" s="102">
        <v>251543</v>
      </c>
      <c r="D34" s="102">
        <v>251543</v>
      </c>
      <c r="E34" s="122"/>
      <c r="F34" s="123"/>
      <c r="G34" s="102"/>
      <c r="H34" s="102"/>
    </row>
    <row r="35" spans="1:8" s="120" customFormat="1" ht="25.5">
      <c r="A35" s="126" t="s">
        <v>145</v>
      </c>
      <c r="B35" s="102">
        <v>12000</v>
      </c>
      <c r="C35" s="102"/>
      <c r="D35" s="102"/>
      <c r="E35" s="122"/>
      <c r="F35" s="123"/>
      <c r="G35" s="102"/>
      <c r="H35" s="99"/>
    </row>
    <row r="36" spans="1:8" s="120" customFormat="1" ht="13.5">
      <c r="A36" s="124" t="s">
        <v>143</v>
      </c>
      <c r="B36" s="127"/>
      <c r="C36" s="127"/>
      <c r="D36" s="127"/>
      <c r="E36" s="128"/>
      <c r="F36" s="129"/>
      <c r="G36" s="127"/>
      <c r="H36" s="130"/>
    </row>
    <row r="37" spans="1:8" s="120" customFormat="1" ht="13.5">
      <c r="A37" s="131" t="s">
        <v>146</v>
      </c>
      <c r="B37" s="132">
        <f>SUM(B31+B33)</f>
        <v>4215675</v>
      </c>
      <c r="C37" s="132">
        <f>SUM(C31+C33+C36)</f>
        <v>4578109</v>
      </c>
      <c r="D37" s="132">
        <f>SUM(D31+D33+D36)</f>
        <v>4578110</v>
      </c>
      <c r="E37" s="131" t="s">
        <v>146</v>
      </c>
      <c r="F37" s="115">
        <f>SUM(F31)</f>
        <v>4215675</v>
      </c>
      <c r="G37" s="115">
        <f>SUM(G31)</f>
        <v>4613987</v>
      </c>
      <c r="H37" s="115">
        <f>SUM(H31)</f>
        <v>4613987</v>
      </c>
    </row>
    <row r="38" spans="1:8" s="120" customFormat="1" ht="12.75">
      <c r="A38" s="1"/>
      <c r="B38" s="1"/>
      <c r="C38" s="1"/>
      <c r="D38" s="1"/>
      <c r="E38" s="1"/>
      <c r="G38" s="1"/>
      <c r="H38" s="133"/>
    </row>
    <row r="39" spans="1:8" s="120" customFormat="1" ht="12.75">
      <c r="A39" s="1"/>
      <c r="B39" s="1"/>
      <c r="C39" s="1"/>
      <c r="D39" s="1"/>
      <c r="E39" s="1"/>
      <c r="G39" s="1"/>
      <c r="H39" s="133"/>
    </row>
    <row r="40" spans="1:8" s="120" customFormat="1" ht="12.75">
      <c r="A40" s="1"/>
      <c r="B40" s="1"/>
      <c r="C40" s="1"/>
      <c r="D40" s="1"/>
      <c r="E40" s="86"/>
      <c r="G40" s="1"/>
      <c r="H40" s="133"/>
    </row>
    <row r="41" spans="1:8" s="120" customFormat="1" ht="12.75">
      <c r="A41" s="88" t="s">
        <v>147</v>
      </c>
      <c r="B41" s="89"/>
      <c r="C41" s="89"/>
      <c r="D41" s="89"/>
      <c r="E41" s="86"/>
      <c r="F41" s="87"/>
      <c r="G41" s="89"/>
      <c r="H41" s="87"/>
    </row>
    <row r="42" ht="12.75">
      <c r="E42" s="90"/>
    </row>
    <row r="43" spans="1:8" ht="13.5" customHeight="1">
      <c r="A43" s="91" t="s">
        <v>148</v>
      </c>
      <c r="B43" s="91"/>
      <c r="C43" s="91"/>
      <c r="D43" s="91"/>
      <c r="E43" s="91"/>
      <c r="F43" s="91"/>
      <c r="G43" s="91"/>
      <c r="H43" s="91"/>
    </row>
    <row r="44" spans="1:8" s="92" customFormat="1" ht="13.5">
      <c r="A44" s="86"/>
      <c r="B44" s="86"/>
      <c r="C44" s="86"/>
      <c r="D44" s="86"/>
      <c r="E44" s="134"/>
      <c r="F44" s="86"/>
      <c r="G44" s="86"/>
      <c r="H44" s="87"/>
    </row>
    <row r="45" spans="1:8" ht="14.25" customHeight="1">
      <c r="A45" s="93" t="s">
        <v>1</v>
      </c>
      <c r="B45" s="93"/>
      <c r="C45" s="93"/>
      <c r="D45" s="93"/>
      <c r="E45" s="94" t="s">
        <v>2</v>
      </c>
      <c r="F45" s="94"/>
      <c r="G45" s="94"/>
      <c r="H45" s="94"/>
    </row>
    <row r="46" spans="1:8" s="92" customFormat="1" ht="29.25" customHeight="1">
      <c r="A46" s="95"/>
      <c r="B46" s="95" t="s">
        <v>4</v>
      </c>
      <c r="C46" s="96" t="s">
        <v>149</v>
      </c>
      <c r="D46" s="96" t="s">
        <v>150</v>
      </c>
      <c r="E46" s="95"/>
      <c r="F46" s="95" t="s">
        <v>7</v>
      </c>
      <c r="G46" s="135" t="s">
        <v>5</v>
      </c>
      <c r="H46" s="135" t="s">
        <v>6</v>
      </c>
    </row>
    <row r="47" spans="1:8" s="92" customFormat="1" ht="12.75">
      <c r="A47" s="136" t="s">
        <v>53</v>
      </c>
      <c r="B47" s="137">
        <v>503910</v>
      </c>
      <c r="C47" s="99">
        <v>464061</v>
      </c>
      <c r="D47" s="99">
        <v>464061</v>
      </c>
      <c r="E47" s="136" t="s">
        <v>151</v>
      </c>
      <c r="F47" s="99">
        <v>2518644</v>
      </c>
      <c r="G47" s="99">
        <v>916818</v>
      </c>
      <c r="H47" s="99">
        <v>916818</v>
      </c>
    </row>
    <row r="48" spans="1:8" s="92" customFormat="1" ht="12.75">
      <c r="A48" s="101" t="s">
        <v>152</v>
      </c>
      <c r="B48" s="138">
        <v>20480</v>
      </c>
      <c r="C48" s="102">
        <v>58699</v>
      </c>
      <c r="D48" s="102">
        <v>58699</v>
      </c>
      <c r="E48" s="101" t="s">
        <v>153</v>
      </c>
      <c r="F48" s="102">
        <v>117796</v>
      </c>
      <c r="G48" s="102">
        <v>108286</v>
      </c>
      <c r="H48" s="102">
        <v>108286</v>
      </c>
    </row>
    <row r="49" spans="1:8" s="92" customFormat="1" ht="12.75">
      <c r="A49" s="136" t="s">
        <v>154</v>
      </c>
      <c r="B49" s="137">
        <v>1351178</v>
      </c>
      <c r="C49" s="102">
        <v>310741</v>
      </c>
      <c r="D49" s="102">
        <v>310740</v>
      </c>
      <c r="E49" s="139" t="s">
        <v>155</v>
      </c>
      <c r="F49" s="102">
        <v>303871</v>
      </c>
      <c r="G49" s="102">
        <v>242979</v>
      </c>
      <c r="H49" s="102">
        <v>242979</v>
      </c>
    </row>
    <row r="50" spans="1:8" ht="12.75">
      <c r="A50" s="101" t="s">
        <v>156</v>
      </c>
      <c r="B50" s="138">
        <f>SUM(B51:B55)</f>
        <v>11379</v>
      </c>
      <c r="C50" s="138">
        <f>SUM(C51:C55)</f>
        <v>136379</v>
      </c>
      <c r="D50" s="138">
        <f>SUM(D51:D55)</f>
        <v>136379</v>
      </c>
      <c r="E50" s="101" t="s">
        <v>157</v>
      </c>
      <c r="F50" s="102">
        <v>2102</v>
      </c>
      <c r="G50" s="102">
        <v>1677</v>
      </c>
      <c r="H50" s="102">
        <v>1677</v>
      </c>
    </row>
    <row r="51" spans="1:8" ht="12.75">
      <c r="A51" s="101" t="s">
        <v>158</v>
      </c>
      <c r="B51" s="140">
        <v>2500</v>
      </c>
      <c r="C51" s="104">
        <v>2500</v>
      </c>
      <c r="D51" s="104">
        <v>2500</v>
      </c>
      <c r="E51" s="101" t="s">
        <v>159</v>
      </c>
      <c r="F51" s="102">
        <f>SUM(F52:F56)</f>
        <v>18579</v>
      </c>
      <c r="G51" s="102">
        <f>SUM(G52:G56)</f>
        <v>139079</v>
      </c>
      <c r="H51" s="102">
        <f>SUM(H52:H56)</f>
        <v>139079</v>
      </c>
    </row>
    <row r="52" spans="1:8" ht="12.75">
      <c r="A52" s="101" t="s">
        <v>160</v>
      </c>
      <c r="B52" s="140">
        <v>1500</v>
      </c>
      <c r="C52" s="104">
        <v>1500</v>
      </c>
      <c r="D52" s="104">
        <v>1500</v>
      </c>
      <c r="E52" s="107" t="s">
        <v>161</v>
      </c>
      <c r="F52" s="104">
        <v>5300</v>
      </c>
      <c r="G52" s="104">
        <v>800</v>
      </c>
      <c r="H52" s="104">
        <v>800</v>
      </c>
    </row>
    <row r="53" spans="1:8" ht="12.75">
      <c r="A53" s="101" t="s">
        <v>162</v>
      </c>
      <c r="B53" s="140">
        <v>600</v>
      </c>
      <c r="C53" s="104">
        <v>128600</v>
      </c>
      <c r="D53" s="104">
        <v>128600</v>
      </c>
      <c r="E53" s="107" t="s">
        <v>163</v>
      </c>
      <c r="F53" s="104">
        <v>1500</v>
      </c>
      <c r="G53" s="104">
        <v>1500</v>
      </c>
      <c r="H53" s="104">
        <v>1500</v>
      </c>
    </row>
    <row r="54" spans="1:8" ht="12.75">
      <c r="A54" s="101" t="s">
        <v>116</v>
      </c>
      <c r="B54" s="140">
        <v>1779</v>
      </c>
      <c r="C54" s="104">
        <v>1779</v>
      </c>
      <c r="D54" s="104">
        <v>1779</v>
      </c>
      <c r="E54" s="107" t="s">
        <v>164</v>
      </c>
      <c r="F54" s="104">
        <v>5000</v>
      </c>
      <c r="G54" s="104">
        <v>133000</v>
      </c>
      <c r="H54" s="104">
        <v>133000</v>
      </c>
    </row>
    <row r="55" spans="1:8" ht="12.75">
      <c r="A55" s="141" t="s">
        <v>131</v>
      </c>
      <c r="B55" s="104">
        <v>5000</v>
      </c>
      <c r="C55" s="104">
        <v>2000</v>
      </c>
      <c r="D55" s="104">
        <v>2000</v>
      </c>
      <c r="E55" s="107" t="s">
        <v>116</v>
      </c>
      <c r="F55" s="104">
        <v>1779</v>
      </c>
      <c r="G55" s="104">
        <v>1779</v>
      </c>
      <c r="H55" s="104">
        <v>1779</v>
      </c>
    </row>
    <row r="56" spans="1:8" ht="12.75">
      <c r="A56" s="101"/>
      <c r="B56" s="101"/>
      <c r="C56" s="101"/>
      <c r="D56" s="101"/>
      <c r="E56" s="107" t="s">
        <v>165</v>
      </c>
      <c r="F56" s="104">
        <v>5000</v>
      </c>
      <c r="G56" s="104">
        <v>2000</v>
      </c>
      <c r="H56" s="104">
        <v>2000</v>
      </c>
    </row>
    <row r="57" spans="1:8" ht="12.75">
      <c r="A57" s="101"/>
      <c r="B57" s="101"/>
      <c r="C57" s="101"/>
      <c r="D57" s="101"/>
      <c r="E57" s="101" t="s">
        <v>166</v>
      </c>
      <c r="F57" s="102">
        <v>380285</v>
      </c>
      <c r="G57" s="102">
        <v>62323</v>
      </c>
      <c r="H57" s="102">
        <v>62323</v>
      </c>
    </row>
    <row r="58" spans="1:8" ht="12.75">
      <c r="A58" s="101"/>
      <c r="B58" s="101"/>
      <c r="C58" s="101"/>
      <c r="D58" s="101"/>
      <c r="E58" s="101" t="s">
        <v>61</v>
      </c>
      <c r="F58" s="102"/>
      <c r="G58" s="102"/>
      <c r="H58" s="102"/>
    </row>
    <row r="59" spans="1:8" ht="12.75">
      <c r="A59" s="101"/>
      <c r="B59" s="101"/>
      <c r="C59" s="101"/>
      <c r="D59" s="101"/>
      <c r="E59" s="101" t="s">
        <v>167</v>
      </c>
      <c r="F59" s="102">
        <v>27201</v>
      </c>
      <c r="G59" s="102">
        <v>58742</v>
      </c>
      <c r="H59" s="102">
        <v>58742</v>
      </c>
    </row>
    <row r="60" spans="1:8" ht="12.75">
      <c r="A60" s="101"/>
      <c r="B60" s="101"/>
      <c r="C60" s="101"/>
      <c r="D60" s="101"/>
      <c r="E60" s="101" t="s">
        <v>168</v>
      </c>
      <c r="F60" s="102">
        <v>62072</v>
      </c>
      <c r="G60" s="102">
        <v>52072</v>
      </c>
      <c r="H60" s="102">
        <v>52072</v>
      </c>
    </row>
    <row r="61" spans="1:8" ht="13.5">
      <c r="A61" s="108"/>
      <c r="B61" s="130"/>
      <c r="C61" s="142"/>
      <c r="D61" s="142"/>
      <c r="E61" s="143" t="s">
        <v>169</v>
      </c>
      <c r="F61" s="142">
        <v>1123</v>
      </c>
      <c r="G61" s="142">
        <v>4398</v>
      </c>
      <c r="H61" s="142">
        <v>4398</v>
      </c>
    </row>
    <row r="62" spans="1:8" ht="13.5">
      <c r="A62" s="114" t="s">
        <v>88</v>
      </c>
      <c r="B62" s="115">
        <f>SUM(B47:B50)</f>
        <v>1886947</v>
      </c>
      <c r="C62" s="144">
        <f>SUM(C47:C50)</f>
        <v>969880</v>
      </c>
      <c r="D62" s="144">
        <f>SUM(D47:D50)</f>
        <v>969879</v>
      </c>
      <c r="E62" s="114" t="s">
        <v>89</v>
      </c>
      <c r="F62" s="115">
        <f>SUM(F47:F51,F57:F61)</f>
        <v>3431673</v>
      </c>
      <c r="G62" s="115">
        <f>SUM(G47:G51,G57:G61)</f>
        <v>1586374</v>
      </c>
      <c r="H62" s="115">
        <f>SUM(H47:H51,H57:H61)</f>
        <v>1586374</v>
      </c>
    </row>
    <row r="63" spans="1:8" ht="12.75">
      <c r="A63" s="119" t="s">
        <v>170</v>
      </c>
      <c r="B63" s="145"/>
      <c r="C63" s="145"/>
      <c r="D63" s="145"/>
      <c r="E63" s="119"/>
      <c r="F63" s="119"/>
      <c r="G63" s="118"/>
      <c r="H63" s="118"/>
    </row>
    <row r="64" spans="1:8" ht="12.75">
      <c r="A64" s="122" t="s">
        <v>142</v>
      </c>
      <c r="B64" s="145">
        <f>SUM(B65:B66)</f>
        <v>1565103</v>
      </c>
      <c r="C64" s="145">
        <f>SUM(C65:C66)</f>
        <v>674499</v>
      </c>
      <c r="D64" s="145">
        <f>SUM(D65:D66)</f>
        <v>674499</v>
      </c>
      <c r="E64" s="122"/>
      <c r="F64" s="122"/>
      <c r="G64" s="118"/>
      <c r="H64" s="118"/>
    </row>
    <row r="65" spans="1:8" ht="12.75">
      <c r="A65" s="101" t="s">
        <v>171</v>
      </c>
      <c r="B65" s="138">
        <f>565103</f>
        <v>565103</v>
      </c>
      <c r="C65" s="138">
        <v>674499</v>
      </c>
      <c r="D65" s="138">
        <v>674499</v>
      </c>
      <c r="E65" s="122"/>
      <c r="F65" s="123"/>
      <c r="G65" s="102"/>
      <c r="H65" s="102"/>
    </row>
    <row r="66" spans="1:8" ht="13.5">
      <c r="A66" s="126" t="s">
        <v>172</v>
      </c>
      <c r="B66" s="138">
        <v>1000000</v>
      </c>
      <c r="C66" s="146"/>
      <c r="D66" s="146"/>
      <c r="E66" s="147" t="s">
        <v>173</v>
      </c>
      <c r="F66" s="148">
        <v>20377</v>
      </c>
      <c r="G66" s="148">
        <v>22127</v>
      </c>
      <c r="H66" s="148">
        <v>22127</v>
      </c>
    </row>
    <row r="67" spans="1:8" ht="14.25" customHeight="1">
      <c r="A67" s="114" t="s">
        <v>146</v>
      </c>
      <c r="B67" s="144">
        <f>SUM(B62+B64)</f>
        <v>3452050</v>
      </c>
      <c r="C67" s="144">
        <f>SUM(C62+C64)</f>
        <v>1644379</v>
      </c>
      <c r="D67" s="144">
        <f>SUM(D62+D64)</f>
        <v>1644378</v>
      </c>
      <c r="E67" s="114" t="s">
        <v>146</v>
      </c>
      <c r="F67" s="115">
        <f>SUM(F62+F66)</f>
        <v>3452050</v>
      </c>
      <c r="G67" s="115">
        <f>SUM(G62+G66)</f>
        <v>1608501</v>
      </c>
      <c r="H67" s="115">
        <f>SUM(H62+H66)</f>
        <v>1608501</v>
      </c>
    </row>
    <row r="68" spans="1:8" ht="12.75">
      <c r="A68" s="149"/>
      <c r="B68" s="150"/>
      <c r="C68" s="150"/>
      <c r="D68" s="150"/>
      <c r="E68" s="151"/>
      <c r="F68" s="152"/>
      <c r="G68" s="150"/>
      <c r="H68" s="152"/>
    </row>
    <row r="69" spans="1:8" ht="12.75">
      <c r="A69" s="149"/>
      <c r="B69" s="150"/>
      <c r="C69" s="150"/>
      <c r="D69" s="150"/>
      <c r="E69" s="149"/>
      <c r="F69" s="150"/>
      <c r="G69" s="150"/>
      <c r="H69" s="150"/>
    </row>
    <row r="70" spans="1:8" ht="12.75">
      <c r="A70" s="153" t="s">
        <v>174</v>
      </c>
      <c r="B70" s="154">
        <f>SUM(B67,B37)</f>
        <v>7667725</v>
      </c>
      <c r="C70" s="154">
        <f>SUM(C67,C37)</f>
        <v>6222488</v>
      </c>
      <c r="D70" s="154">
        <f>SUM(D67,D37)</f>
        <v>6222488</v>
      </c>
      <c r="E70" s="153" t="s">
        <v>175</v>
      </c>
      <c r="F70" s="155">
        <f>SUM(F31,F67)</f>
        <v>7667725</v>
      </c>
      <c r="G70" s="155">
        <f>SUM(G37,G67)</f>
        <v>6222488</v>
      </c>
      <c r="H70" s="155">
        <f>SUM(H37,H67)</f>
        <v>6222488</v>
      </c>
    </row>
  </sheetData>
  <sheetProtection selectLockedCells="1" selectUnlockedCells="1"/>
  <mergeCells count="6">
    <mergeCell ref="A3:H3"/>
    <mergeCell ref="A5:D5"/>
    <mergeCell ref="E5:H5"/>
    <mergeCell ref="A43:H43"/>
    <mergeCell ref="A45:D45"/>
    <mergeCell ref="E45:H45"/>
  </mergeCells>
  <printOptions horizontalCentered="1"/>
  <pageMargins left="0.2361111111111111" right="0.15763888888888888" top="0.3902777777777778" bottom="0.5097222222222222" header="0.5118055555555555" footer="0.5118055555555555"/>
  <pageSetup horizontalDpi="300" verticalDpi="300" orientation="landscape" paperSize="9" scale="56"/>
  <colBreaks count="1" manualBreakCount="1">
    <brk id="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SheetLayoutView="100" workbookViewId="0" topLeftCell="A1">
      <selection activeCell="C11" sqref="C11"/>
    </sheetView>
  </sheetViews>
  <sheetFormatPr defaultColWidth="9.00390625" defaultRowHeight="12.75"/>
  <cols>
    <col min="1" max="1" width="49.625" style="0" customWidth="1"/>
    <col min="2" max="13" width="11.75390625" style="0" customWidth="1"/>
  </cols>
  <sheetData>
    <row r="1" spans="1:13" ht="12.75">
      <c r="A1" s="156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8"/>
      <c r="M1" s="159"/>
    </row>
    <row r="2" spans="1:13" ht="14.25">
      <c r="A2" s="160" t="s">
        <v>176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</row>
    <row r="3" spans="1:13" ht="15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2"/>
      <c r="L3" s="163"/>
      <c r="M3" s="164"/>
    </row>
    <row r="4" spans="1:13" ht="54.75" customHeight="1">
      <c r="A4" s="165" t="s">
        <v>177</v>
      </c>
      <c r="B4" s="166" t="s">
        <v>10</v>
      </c>
      <c r="C4" s="166"/>
      <c r="D4" s="166"/>
      <c r="E4" s="167" t="s">
        <v>11</v>
      </c>
      <c r="F4" s="167"/>
      <c r="G4" s="167"/>
      <c r="H4" s="167" t="s">
        <v>13</v>
      </c>
      <c r="I4" s="167"/>
      <c r="J4" s="167"/>
      <c r="K4" s="168" t="s">
        <v>178</v>
      </c>
      <c r="L4" s="168"/>
      <c r="M4" s="168"/>
    </row>
    <row r="5" spans="1:13" ht="24.75" customHeight="1">
      <c r="A5" s="165"/>
      <c r="B5" s="169" t="s">
        <v>4</v>
      </c>
      <c r="C5" s="170" t="s">
        <v>5</v>
      </c>
      <c r="D5" s="170" t="s">
        <v>6</v>
      </c>
      <c r="E5" s="169" t="s">
        <v>4</v>
      </c>
      <c r="F5" s="170" t="s">
        <v>5</v>
      </c>
      <c r="G5" s="170" t="s">
        <v>6</v>
      </c>
      <c r="H5" s="169" t="s">
        <v>4</v>
      </c>
      <c r="I5" s="170" t="s">
        <v>5</v>
      </c>
      <c r="J5" s="170" t="s">
        <v>6</v>
      </c>
      <c r="K5" s="169" t="s">
        <v>7</v>
      </c>
      <c r="L5" s="170" t="s">
        <v>5</v>
      </c>
      <c r="M5" s="171" t="s">
        <v>6</v>
      </c>
    </row>
    <row r="6" spans="1:13" s="175" customFormat="1" ht="12.75" customHeight="1">
      <c r="A6" s="172" t="s">
        <v>8</v>
      </c>
      <c r="B6" s="173">
        <f aca="true" t="shared" si="0" ref="B6:J6">SUM(B7:B10)</f>
        <v>81733</v>
      </c>
      <c r="C6" s="173">
        <f t="shared" si="0"/>
        <v>194264</v>
      </c>
      <c r="D6" s="173">
        <f t="shared" si="0"/>
        <v>194264</v>
      </c>
      <c r="E6" s="173">
        <f t="shared" si="0"/>
        <v>139819</v>
      </c>
      <c r="F6" s="173">
        <f t="shared" si="0"/>
        <v>156408</v>
      </c>
      <c r="G6" s="173">
        <f t="shared" si="0"/>
        <v>156408</v>
      </c>
      <c r="H6" s="173">
        <f t="shared" si="0"/>
        <v>6900</v>
      </c>
      <c r="I6" s="173">
        <f t="shared" si="0"/>
        <v>12468</v>
      </c>
      <c r="J6" s="173">
        <f t="shared" si="0"/>
        <v>12468</v>
      </c>
      <c r="K6" s="173">
        <f>SUM(B6+E6+H6)</f>
        <v>228452</v>
      </c>
      <c r="L6" s="173">
        <f>SUM(C6+F6+I6)</f>
        <v>363140</v>
      </c>
      <c r="M6" s="174">
        <f>SUM(D6+G6+J6)</f>
        <v>363140</v>
      </c>
    </row>
    <row r="7" spans="1:13" ht="12.75" customHeight="1">
      <c r="A7" s="40" t="s">
        <v>179</v>
      </c>
      <c r="B7" s="176">
        <v>8000</v>
      </c>
      <c r="C7" s="176">
        <v>8000</v>
      </c>
      <c r="D7" s="176">
        <v>8000</v>
      </c>
      <c r="E7" s="176"/>
      <c r="F7" s="176"/>
      <c r="G7" s="176"/>
      <c r="H7" s="176"/>
      <c r="I7" s="176"/>
      <c r="J7" s="176"/>
      <c r="K7" s="177">
        <f aca="true" t="shared" si="1" ref="K7:K40">SUM(B7+E7+H7)</f>
        <v>8000</v>
      </c>
      <c r="L7" s="173">
        <f aca="true" t="shared" si="2" ref="L7:L40">SUM(C7+F7+I7)</f>
        <v>8000</v>
      </c>
      <c r="M7" s="174">
        <f aca="true" t="shared" si="3" ref="M7:M58">SUM(D7+G7+J7)</f>
        <v>8000</v>
      </c>
    </row>
    <row r="8" spans="1:13" ht="25.5">
      <c r="A8" s="178" t="s">
        <v>180</v>
      </c>
      <c r="B8" s="176">
        <v>19031</v>
      </c>
      <c r="C8" s="176">
        <v>67884</v>
      </c>
      <c r="D8" s="176">
        <v>67884</v>
      </c>
      <c r="E8" s="176">
        <v>111304</v>
      </c>
      <c r="F8" s="176">
        <v>120682</v>
      </c>
      <c r="G8" s="176">
        <v>120682</v>
      </c>
      <c r="H8" s="176">
        <v>6350</v>
      </c>
      <c r="I8" s="176">
        <v>10002</v>
      </c>
      <c r="J8" s="176">
        <v>10002</v>
      </c>
      <c r="K8" s="177">
        <f t="shared" si="1"/>
        <v>136685</v>
      </c>
      <c r="L8" s="173">
        <f t="shared" si="2"/>
        <v>198568</v>
      </c>
      <c r="M8" s="174">
        <f t="shared" si="3"/>
        <v>198568</v>
      </c>
    </row>
    <row r="9" spans="1:13" ht="12.75" customHeight="1">
      <c r="A9" s="40" t="s">
        <v>181</v>
      </c>
      <c r="B9" s="176">
        <v>33839</v>
      </c>
      <c r="C9" s="176">
        <v>91026</v>
      </c>
      <c r="D9" s="176">
        <v>91026</v>
      </c>
      <c r="E9" s="176">
        <v>28515</v>
      </c>
      <c r="F9" s="176">
        <v>35726</v>
      </c>
      <c r="G9" s="176">
        <v>35726</v>
      </c>
      <c r="H9" s="176">
        <v>50</v>
      </c>
      <c r="I9" s="176">
        <v>223</v>
      </c>
      <c r="J9" s="176">
        <v>223</v>
      </c>
      <c r="K9" s="177">
        <f t="shared" si="1"/>
        <v>62404</v>
      </c>
      <c r="L9" s="173">
        <f t="shared" si="2"/>
        <v>126975</v>
      </c>
      <c r="M9" s="174">
        <f t="shared" si="3"/>
        <v>126975</v>
      </c>
    </row>
    <row r="10" spans="1:13" ht="12.75" customHeight="1">
      <c r="A10" s="40" t="s">
        <v>182</v>
      </c>
      <c r="B10" s="176">
        <v>20863</v>
      </c>
      <c r="C10" s="176">
        <v>27354</v>
      </c>
      <c r="D10" s="176">
        <v>27354</v>
      </c>
      <c r="E10" s="176"/>
      <c r="F10" s="176"/>
      <c r="G10" s="176"/>
      <c r="H10" s="176">
        <v>500</v>
      </c>
      <c r="I10" s="176">
        <v>2243</v>
      </c>
      <c r="J10" s="176">
        <v>2243</v>
      </c>
      <c r="K10" s="177">
        <f t="shared" si="1"/>
        <v>21363</v>
      </c>
      <c r="L10" s="173">
        <f t="shared" si="2"/>
        <v>29597</v>
      </c>
      <c r="M10" s="174">
        <f t="shared" si="3"/>
        <v>29597</v>
      </c>
    </row>
    <row r="11" spans="1:13" s="179" customFormat="1" ht="12.75" customHeight="1">
      <c r="A11" s="38" t="s">
        <v>104</v>
      </c>
      <c r="B11" s="177">
        <f aca="true" t="shared" si="4" ref="B11:J11">SUM(B12,B19,B23,B24,B25,B26)</f>
        <v>1949303</v>
      </c>
      <c r="C11" s="177">
        <f t="shared" si="4"/>
        <v>1960480</v>
      </c>
      <c r="D11" s="177">
        <f t="shared" si="4"/>
        <v>1960480</v>
      </c>
      <c r="E11" s="177">
        <f t="shared" si="4"/>
        <v>0</v>
      </c>
      <c r="F11" s="177">
        <f t="shared" si="4"/>
        <v>0</v>
      </c>
      <c r="G11" s="177">
        <f t="shared" si="4"/>
        <v>0</v>
      </c>
      <c r="H11" s="177">
        <f t="shared" si="4"/>
        <v>0</v>
      </c>
      <c r="I11" s="177">
        <f t="shared" si="4"/>
        <v>0</v>
      </c>
      <c r="J11" s="177">
        <f t="shared" si="4"/>
        <v>0</v>
      </c>
      <c r="K11" s="177">
        <f t="shared" si="1"/>
        <v>1949303</v>
      </c>
      <c r="L11" s="173">
        <f t="shared" si="2"/>
        <v>1960480</v>
      </c>
      <c r="M11" s="174">
        <f t="shared" si="3"/>
        <v>1960480</v>
      </c>
    </row>
    <row r="12" spans="1:13" ht="12.75" customHeight="1">
      <c r="A12" s="40" t="s">
        <v>18</v>
      </c>
      <c r="B12" s="176">
        <f>SUM(B13:B18)</f>
        <v>1186500</v>
      </c>
      <c r="C12" s="176">
        <f>SUM(C13:C18)</f>
        <v>1196647</v>
      </c>
      <c r="D12" s="176">
        <f>SUM(D13:D18)</f>
        <v>1196647</v>
      </c>
      <c r="E12" s="176"/>
      <c r="F12" s="176"/>
      <c r="G12" s="176"/>
      <c r="H12" s="176"/>
      <c r="I12" s="176"/>
      <c r="J12" s="176"/>
      <c r="K12" s="177">
        <f t="shared" si="1"/>
        <v>1186500</v>
      </c>
      <c r="L12" s="173">
        <f t="shared" si="2"/>
        <v>1196647</v>
      </c>
      <c r="M12" s="174">
        <f t="shared" si="3"/>
        <v>1196647</v>
      </c>
    </row>
    <row r="13" spans="1:13" ht="12.75" customHeight="1">
      <c r="A13" s="180" t="s">
        <v>183</v>
      </c>
      <c r="B13" s="181">
        <v>195000</v>
      </c>
      <c r="C13" s="181">
        <v>203528</v>
      </c>
      <c r="D13" s="181">
        <v>203528</v>
      </c>
      <c r="E13" s="181"/>
      <c r="F13" s="181"/>
      <c r="G13" s="181"/>
      <c r="H13" s="181"/>
      <c r="I13" s="181"/>
      <c r="J13" s="181"/>
      <c r="K13" s="177">
        <f t="shared" si="1"/>
        <v>195000</v>
      </c>
      <c r="L13" s="173">
        <f t="shared" si="2"/>
        <v>203528</v>
      </c>
      <c r="M13" s="174">
        <f t="shared" si="3"/>
        <v>203528</v>
      </c>
    </row>
    <row r="14" spans="1:13" ht="12.75" customHeight="1">
      <c r="A14" s="180" t="s">
        <v>184</v>
      </c>
      <c r="B14" s="181">
        <v>70000</v>
      </c>
      <c r="C14" s="181">
        <v>70344</v>
      </c>
      <c r="D14" s="181">
        <v>70344</v>
      </c>
      <c r="E14" s="181"/>
      <c r="F14" s="181"/>
      <c r="G14" s="181"/>
      <c r="H14" s="181"/>
      <c r="I14" s="181"/>
      <c r="J14" s="181"/>
      <c r="K14" s="177">
        <f t="shared" si="1"/>
        <v>70000</v>
      </c>
      <c r="L14" s="173">
        <f t="shared" si="2"/>
        <v>70344</v>
      </c>
      <c r="M14" s="174">
        <f t="shared" si="3"/>
        <v>70344</v>
      </c>
    </row>
    <row r="15" spans="1:13" ht="12.75" customHeight="1">
      <c r="A15" s="180" t="s">
        <v>185</v>
      </c>
      <c r="B15" s="181">
        <v>16000</v>
      </c>
      <c r="C15" s="181">
        <v>16000</v>
      </c>
      <c r="D15" s="181">
        <v>16000</v>
      </c>
      <c r="E15" s="181"/>
      <c r="F15" s="181"/>
      <c r="G15" s="181"/>
      <c r="H15" s="181"/>
      <c r="I15" s="181"/>
      <c r="J15" s="181"/>
      <c r="K15" s="177">
        <f t="shared" si="1"/>
        <v>16000</v>
      </c>
      <c r="L15" s="173">
        <f t="shared" si="2"/>
        <v>16000</v>
      </c>
      <c r="M15" s="174">
        <f t="shared" si="3"/>
        <v>16000</v>
      </c>
    </row>
    <row r="16" spans="1:13" ht="12.75" customHeight="1">
      <c r="A16" s="180" t="s">
        <v>186</v>
      </c>
      <c r="B16" s="181">
        <v>890000</v>
      </c>
      <c r="C16" s="181">
        <v>890036</v>
      </c>
      <c r="D16" s="181">
        <v>890036</v>
      </c>
      <c r="E16" s="181"/>
      <c r="F16" s="181"/>
      <c r="G16" s="181"/>
      <c r="H16" s="181"/>
      <c r="I16" s="181"/>
      <c r="J16" s="181"/>
      <c r="K16" s="177">
        <f t="shared" si="1"/>
        <v>890000</v>
      </c>
      <c r="L16" s="173">
        <f t="shared" si="2"/>
        <v>890036</v>
      </c>
      <c r="M16" s="174">
        <f t="shared" si="3"/>
        <v>890036</v>
      </c>
    </row>
    <row r="17" spans="1:13" s="182" customFormat="1" ht="12.75">
      <c r="A17" s="180" t="s">
        <v>187</v>
      </c>
      <c r="B17" s="44">
        <v>12000</v>
      </c>
      <c r="C17" s="44">
        <v>12718</v>
      </c>
      <c r="D17" s="44">
        <v>12718</v>
      </c>
      <c r="E17" s="44"/>
      <c r="F17" s="44"/>
      <c r="G17" s="44"/>
      <c r="H17" s="44"/>
      <c r="I17" s="44"/>
      <c r="J17" s="44"/>
      <c r="K17" s="177">
        <f t="shared" si="1"/>
        <v>12000</v>
      </c>
      <c r="L17" s="173">
        <f t="shared" si="2"/>
        <v>12718</v>
      </c>
      <c r="M17" s="174">
        <f t="shared" si="3"/>
        <v>12718</v>
      </c>
    </row>
    <row r="18" spans="1:13" ht="12.75">
      <c r="A18" s="183" t="s">
        <v>188</v>
      </c>
      <c r="B18" s="181">
        <v>3500</v>
      </c>
      <c r="C18" s="181">
        <v>4021</v>
      </c>
      <c r="D18" s="181">
        <v>4021</v>
      </c>
      <c r="E18" s="181"/>
      <c r="F18" s="181"/>
      <c r="G18" s="181"/>
      <c r="H18" s="181"/>
      <c r="I18" s="181"/>
      <c r="J18" s="181"/>
      <c r="K18" s="177">
        <f t="shared" si="1"/>
        <v>3500</v>
      </c>
      <c r="L18" s="173">
        <f t="shared" si="2"/>
        <v>4021</v>
      </c>
      <c r="M18" s="174">
        <f t="shared" si="3"/>
        <v>4021</v>
      </c>
    </row>
    <row r="19" spans="1:13" ht="12.75">
      <c r="A19" s="40" t="s">
        <v>189</v>
      </c>
      <c r="B19" s="24">
        <f>SUM(B20:B22)</f>
        <v>665239</v>
      </c>
      <c r="C19" s="24">
        <f>SUM(C20:C22)</f>
        <v>665856</v>
      </c>
      <c r="D19" s="24">
        <f>SUM(D20:D22)</f>
        <v>665856</v>
      </c>
      <c r="E19" s="24"/>
      <c r="F19" s="24"/>
      <c r="G19" s="24"/>
      <c r="H19" s="24"/>
      <c r="I19" s="24"/>
      <c r="J19" s="24"/>
      <c r="K19" s="177">
        <f t="shared" si="1"/>
        <v>665239</v>
      </c>
      <c r="L19" s="173">
        <f t="shared" si="2"/>
        <v>665856</v>
      </c>
      <c r="M19" s="174">
        <f t="shared" si="3"/>
        <v>665856</v>
      </c>
    </row>
    <row r="20" spans="1:13" s="175" customFormat="1" ht="13.5">
      <c r="A20" s="180" t="s">
        <v>190</v>
      </c>
      <c r="B20" s="44">
        <v>404939</v>
      </c>
      <c r="C20" s="44">
        <v>404939</v>
      </c>
      <c r="D20" s="44">
        <v>404939</v>
      </c>
      <c r="E20" s="44"/>
      <c r="F20" s="44"/>
      <c r="G20" s="44"/>
      <c r="H20" s="44"/>
      <c r="I20" s="44"/>
      <c r="J20" s="44"/>
      <c r="K20" s="184">
        <f t="shared" si="1"/>
        <v>404939</v>
      </c>
      <c r="L20" s="173">
        <f t="shared" si="2"/>
        <v>404939</v>
      </c>
      <c r="M20" s="174">
        <f t="shared" si="3"/>
        <v>404939</v>
      </c>
    </row>
    <row r="21" spans="1:13" ht="12.75">
      <c r="A21" s="180" t="s">
        <v>191</v>
      </c>
      <c r="B21" s="44">
        <v>260000</v>
      </c>
      <c r="C21" s="44">
        <v>260617</v>
      </c>
      <c r="D21" s="44">
        <v>260617</v>
      </c>
      <c r="E21" s="44"/>
      <c r="F21" s="44"/>
      <c r="G21" s="44"/>
      <c r="H21" s="44"/>
      <c r="I21" s="44"/>
      <c r="J21" s="44"/>
      <c r="K21" s="177">
        <f t="shared" si="1"/>
        <v>260000</v>
      </c>
      <c r="L21" s="173">
        <f t="shared" si="2"/>
        <v>260617</v>
      </c>
      <c r="M21" s="174">
        <f t="shared" si="3"/>
        <v>260617</v>
      </c>
    </row>
    <row r="22" spans="1:13" ht="12.75">
      <c r="A22" s="180" t="s">
        <v>192</v>
      </c>
      <c r="B22" s="44">
        <v>300</v>
      </c>
      <c r="C22" s="44">
        <v>300</v>
      </c>
      <c r="D22" s="44">
        <v>300</v>
      </c>
      <c r="E22" s="44"/>
      <c r="F22" s="44"/>
      <c r="G22" s="44"/>
      <c r="H22" s="44"/>
      <c r="I22" s="44"/>
      <c r="J22" s="44"/>
      <c r="K22" s="177">
        <f t="shared" si="1"/>
        <v>300</v>
      </c>
      <c r="L22" s="173">
        <f t="shared" si="2"/>
        <v>300</v>
      </c>
      <c r="M22" s="174">
        <f t="shared" si="3"/>
        <v>300</v>
      </c>
    </row>
    <row r="23" spans="1:13" ht="12.75">
      <c r="A23" s="40" t="s">
        <v>193</v>
      </c>
      <c r="B23" s="24">
        <v>3400</v>
      </c>
      <c r="C23" s="24">
        <v>3400</v>
      </c>
      <c r="D23" s="24">
        <v>3400</v>
      </c>
      <c r="E23" s="24"/>
      <c r="F23" s="24"/>
      <c r="G23" s="24"/>
      <c r="H23" s="24"/>
      <c r="I23" s="24"/>
      <c r="J23" s="24"/>
      <c r="K23" s="177">
        <f t="shared" si="1"/>
        <v>3400</v>
      </c>
      <c r="L23" s="173">
        <f t="shared" si="2"/>
        <v>3400</v>
      </c>
      <c r="M23" s="174">
        <f t="shared" si="3"/>
        <v>3400</v>
      </c>
    </row>
    <row r="24" spans="1:13" ht="12.75">
      <c r="A24" s="40" t="s">
        <v>24</v>
      </c>
      <c r="B24" s="24">
        <v>3500</v>
      </c>
      <c r="C24" s="24">
        <v>3581</v>
      </c>
      <c r="D24" s="24">
        <v>3581</v>
      </c>
      <c r="E24" s="24"/>
      <c r="F24" s="24"/>
      <c r="G24" s="24"/>
      <c r="H24" s="24"/>
      <c r="I24" s="24"/>
      <c r="J24" s="24"/>
      <c r="K24" s="177">
        <f t="shared" si="1"/>
        <v>3500</v>
      </c>
      <c r="L24" s="173">
        <f t="shared" si="2"/>
        <v>3581</v>
      </c>
      <c r="M24" s="174">
        <f t="shared" si="3"/>
        <v>3581</v>
      </c>
    </row>
    <row r="25" spans="1:13" ht="12.75">
      <c r="A25" s="40" t="s">
        <v>194</v>
      </c>
      <c r="B25" s="24">
        <v>34124</v>
      </c>
      <c r="C25" s="24">
        <v>36016</v>
      </c>
      <c r="D25" s="24">
        <v>36016</v>
      </c>
      <c r="E25" s="24"/>
      <c r="F25" s="24"/>
      <c r="G25" s="24"/>
      <c r="H25" s="24"/>
      <c r="I25" s="24"/>
      <c r="J25" s="24"/>
      <c r="K25" s="177">
        <f t="shared" si="1"/>
        <v>34124</v>
      </c>
      <c r="L25" s="173">
        <f t="shared" si="2"/>
        <v>36016</v>
      </c>
      <c r="M25" s="174">
        <f t="shared" si="3"/>
        <v>36016</v>
      </c>
    </row>
    <row r="26" spans="1:13" ht="12.75">
      <c r="A26" s="40" t="s">
        <v>28</v>
      </c>
      <c r="B26" s="24">
        <v>56540</v>
      </c>
      <c r="C26" s="24">
        <v>54980</v>
      </c>
      <c r="D26" s="24">
        <v>54980</v>
      </c>
      <c r="E26" s="24"/>
      <c r="F26" s="24"/>
      <c r="G26" s="24"/>
      <c r="H26" s="24"/>
      <c r="I26" s="24"/>
      <c r="J26" s="24"/>
      <c r="K26" s="177">
        <f t="shared" si="1"/>
        <v>56540</v>
      </c>
      <c r="L26" s="173">
        <f t="shared" si="2"/>
        <v>54980</v>
      </c>
      <c r="M26" s="174">
        <f t="shared" si="3"/>
        <v>54980</v>
      </c>
    </row>
    <row r="27" spans="1:13" s="179" customFormat="1" ht="12.75">
      <c r="A27" s="38" t="s">
        <v>106</v>
      </c>
      <c r="B27" s="31">
        <f aca="true" t="shared" si="5" ref="B27:J27">SUM(B28,B29,B32)</f>
        <v>982909</v>
      </c>
      <c r="C27" s="31">
        <f t="shared" si="5"/>
        <v>999222</v>
      </c>
      <c r="D27" s="31">
        <f t="shared" si="5"/>
        <v>999223</v>
      </c>
      <c r="E27" s="31">
        <f t="shared" si="5"/>
        <v>0</v>
      </c>
      <c r="F27" s="31">
        <f t="shared" si="5"/>
        <v>0</v>
      </c>
      <c r="G27" s="31">
        <f t="shared" si="5"/>
        <v>0</v>
      </c>
      <c r="H27" s="31">
        <f t="shared" si="5"/>
        <v>0</v>
      </c>
      <c r="I27" s="31">
        <f t="shared" si="5"/>
        <v>0</v>
      </c>
      <c r="J27" s="31">
        <f t="shared" si="5"/>
        <v>0</v>
      </c>
      <c r="K27" s="177">
        <f t="shared" si="1"/>
        <v>982909</v>
      </c>
      <c r="L27" s="173">
        <f t="shared" si="2"/>
        <v>999222</v>
      </c>
      <c r="M27" s="174">
        <f t="shared" si="3"/>
        <v>999223</v>
      </c>
    </row>
    <row r="28" spans="1:13" ht="12.75">
      <c r="A28" s="40" t="s">
        <v>195</v>
      </c>
      <c r="B28" s="24">
        <v>867102</v>
      </c>
      <c r="C28" s="24">
        <v>859859</v>
      </c>
      <c r="D28" s="24">
        <v>859859</v>
      </c>
      <c r="E28" s="24"/>
      <c r="F28" s="24"/>
      <c r="G28" s="24"/>
      <c r="H28" s="24"/>
      <c r="I28" s="24"/>
      <c r="J28" s="24"/>
      <c r="K28" s="177">
        <f t="shared" si="1"/>
        <v>867102</v>
      </c>
      <c r="L28" s="173">
        <f t="shared" si="2"/>
        <v>859859</v>
      </c>
      <c r="M28" s="174">
        <f t="shared" si="3"/>
        <v>859859</v>
      </c>
    </row>
    <row r="29" spans="1:13" s="182" customFormat="1" ht="12.75">
      <c r="A29" s="40" t="s">
        <v>196</v>
      </c>
      <c r="B29" s="24">
        <f>SUM(B30:B31)</f>
        <v>115807</v>
      </c>
      <c r="C29" s="24">
        <f>SUM(C30:C31)</f>
        <v>93693</v>
      </c>
      <c r="D29" s="24">
        <f>SUM(D30:D31)</f>
        <v>93694</v>
      </c>
      <c r="E29" s="24"/>
      <c r="F29" s="24"/>
      <c r="G29" s="24"/>
      <c r="H29" s="24"/>
      <c r="I29" s="24"/>
      <c r="J29" s="24"/>
      <c r="K29" s="177">
        <f t="shared" si="1"/>
        <v>115807</v>
      </c>
      <c r="L29" s="173">
        <f t="shared" si="2"/>
        <v>93693</v>
      </c>
      <c r="M29" s="174">
        <f t="shared" si="3"/>
        <v>93694</v>
      </c>
    </row>
    <row r="30" spans="1:13" s="175" customFormat="1" ht="26.25">
      <c r="A30" s="185" t="s">
        <v>197</v>
      </c>
      <c r="B30" s="44">
        <v>103883</v>
      </c>
      <c r="C30" s="44">
        <v>81802</v>
      </c>
      <c r="D30" s="44">
        <v>81802</v>
      </c>
      <c r="E30" s="186"/>
      <c r="F30" s="44"/>
      <c r="G30" s="44"/>
      <c r="H30" s="186"/>
      <c r="I30" s="44"/>
      <c r="J30" s="44"/>
      <c r="K30" s="177">
        <f t="shared" si="1"/>
        <v>103883</v>
      </c>
      <c r="L30" s="173">
        <f t="shared" si="2"/>
        <v>81802</v>
      </c>
      <c r="M30" s="174">
        <f t="shared" si="3"/>
        <v>81802</v>
      </c>
    </row>
    <row r="31" spans="1:13" s="175" customFormat="1" ht="12.75">
      <c r="A31" s="180" t="s">
        <v>198</v>
      </c>
      <c r="B31" s="44">
        <f>12187-263</f>
        <v>11924</v>
      </c>
      <c r="C31" s="44">
        <v>11891</v>
      </c>
      <c r="D31" s="44">
        <v>11892</v>
      </c>
      <c r="E31" s="44"/>
      <c r="F31" s="44"/>
      <c r="G31" s="44"/>
      <c r="H31" s="44"/>
      <c r="I31" s="44"/>
      <c r="J31" s="44"/>
      <c r="K31" s="177">
        <f t="shared" si="1"/>
        <v>11924</v>
      </c>
      <c r="L31" s="173">
        <f t="shared" si="2"/>
        <v>11891</v>
      </c>
      <c r="M31" s="174">
        <f t="shared" si="3"/>
        <v>11892</v>
      </c>
    </row>
    <row r="32" spans="1:13" ht="12.75">
      <c r="A32" s="40" t="s">
        <v>199</v>
      </c>
      <c r="B32" s="24"/>
      <c r="C32" s="24">
        <v>45670</v>
      </c>
      <c r="D32" s="24">
        <v>45670</v>
      </c>
      <c r="E32" s="24"/>
      <c r="F32" s="24"/>
      <c r="G32" s="24"/>
      <c r="H32" s="24"/>
      <c r="I32" s="24"/>
      <c r="J32" s="24"/>
      <c r="K32" s="177">
        <f t="shared" si="1"/>
        <v>0</v>
      </c>
      <c r="L32" s="173">
        <f t="shared" si="2"/>
        <v>45670</v>
      </c>
      <c r="M32" s="174">
        <f t="shared" si="3"/>
        <v>45670</v>
      </c>
    </row>
    <row r="33" spans="1:13" s="179" customFormat="1" ht="12.75">
      <c r="A33" s="38" t="s">
        <v>108</v>
      </c>
      <c r="B33" s="31">
        <f>SUM(B34:B36)</f>
        <v>161250</v>
      </c>
      <c r="C33" s="31">
        <f aca="true" t="shared" si="6" ref="C33:J33">SUM(C34:C37)</f>
        <v>163014</v>
      </c>
      <c r="D33" s="31">
        <f t="shared" si="6"/>
        <v>163014</v>
      </c>
      <c r="E33" s="31">
        <f t="shared" si="6"/>
        <v>45545</v>
      </c>
      <c r="F33" s="31">
        <f t="shared" si="6"/>
        <v>61304</v>
      </c>
      <c r="G33" s="31">
        <f t="shared" si="6"/>
        <v>61304</v>
      </c>
      <c r="H33" s="31">
        <f t="shared" si="6"/>
        <v>735113</v>
      </c>
      <c r="I33" s="31">
        <f t="shared" si="6"/>
        <v>802471</v>
      </c>
      <c r="J33" s="31">
        <f t="shared" si="6"/>
        <v>802471</v>
      </c>
      <c r="K33" s="177">
        <f t="shared" si="1"/>
        <v>941908</v>
      </c>
      <c r="L33" s="173">
        <f t="shared" si="2"/>
        <v>1026789</v>
      </c>
      <c r="M33" s="174">
        <f t="shared" si="3"/>
        <v>1026789</v>
      </c>
    </row>
    <row r="34" spans="1:13" ht="12.75">
      <c r="A34" s="40" t="s">
        <v>44</v>
      </c>
      <c r="B34" s="24">
        <f>119894+10314+1870+3965+2785+505+1070</f>
        <v>140403</v>
      </c>
      <c r="C34" s="24">
        <v>136733</v>
      </c>
      <c r="D34" s="24">
        <v>136733</v>
      </c>
      <c r="E34" s="24">
        <v>36490</v>
      </c>
      <c r="F34" s="24">
        <v>48448</v>
      </c>
      <c r="G34" s="24">
        <v>48448</v>
      </c>
      <c r="H34" s="24">
        <v>7500</v>
      </c>
      <c r="I34" s="24">
        <v>8500</v>
      </c>
      <c r="J34" s="24">
        <v>8500</v>
      </c>
      <c r="K34" s="177">
        <f t="shared" si="1"/>
        <v>184393</v>
      </c>
      <c r="L34" s="173">
        <f t="shared" si="2"/>
        <v>193681</v>
      </c>
      <c r="M34" s="174">
        <f t="shared" si="3"/>
        <v>193681</v>
      </c>
    </row>
    <row r="35" spans="1:13" ht="12.75">
      <c r="A35" s="40" t="s">
        <v>200</v>
      </c>
      <c r="B35" s="24"/>
      <c r="C35" s="24">
        <v>0</v>
      </c>
      <c r="D35" s="24">
        <v>0</v>
      </c>
      <c r="E35" s="24"/>
      <c r="F35" s="24"/>
      <c r="G35" s="24"/>
      <c r="H35" s="24">
        <v>727613</v>
      </c>
      <c r="I35" s="24">
        <v>793971</v>
      </c>
      <c r="J35" s="24">
        <v>793971</v>
      </c>
      <c r="K35" s="177">
        <f t="shared" si="1"/>
        <v>727613</v>
      </c>
      <c r="L35" s="173">
        <f t="shared" si="2"/>
        <v>793971</v>
      </c>
      <c r="M35" s="174">
        <f t="shared" si="3"/>
        <v>793971</v>
      </c>
    </row>
    <row r="36" spans="1:13" ht="12.75">
      <c r="A36" s="40" t="s">
        <v>48</v>
      </c>
      <c r="B36" s="24">
        <v>20847</v>
      </c>
      <c r="C36" s="24">
        <v>26281</v>
      </c>
      <c r="D36" s="24">
        <v>26281</v>
      </c>
      <c r="E36" s="24">
        <v>9055</v>
      </c>
      <c r="F36" s="24">
        <v>12856</v>
      </c>
      <c r="G36" s="24">
        <v>12856</v>
      </c>
      <c r="H36" s="24"/>
      <c r="I36" s="24"/>
      <c r="J36" s="24"/>
      <c r="K36" s="177">
        <f t="shared" si="1"/>
        <v>29902</v>
      </c>
      <c r="L36" s="173">
        <f t="shared" si="2"/>
        <v>39137</v>
      </c>
      <c r="M36" s="174">
        <f t="shared" si="3"/>
        <v>39137</v>
      </c>
    </row>
    <row r="37" spans="1:13" ht="12.75">
      <c r="A37" s="40" t="s">
        <v>50</v>
      </c>
      <c r="B37" s="24"/>
      <c r="C37" s="24">
        <v>0</v>
      </c>
      <c r="D37" s="24">
        <v>0</v>
      </c>
      <c r="E37" s="24"/>
      <c r="F37" s="24"/>
      <c r="G37" s="24"/>
      <c r="H37" s="24"/>
      <c r="I37" s="24"/>
      <c r="J37" s="24"/>
      <c r="K37" s="177">
        <f t="shared" si="1"/>
        <v>0</v>
      </c>
      <c r="L37" s="173">
        <f t="shared" si="2"/>
        <v>0</v>
      </c>
      <c r="M37" s="174">
        <f t="shared" si="3"/>
        <v>0</v>
      </c>
    </row>
    <row r="38" spans="1:13" ht="12.75">
      <c r="A38" s="187" t="s">
        <v>201</v>
      </c>
      <c r="B38" s="31">
        <f aca="true" t="shared" si="7" ref="B38:J38">SUM(B39:B46)</f>
        <v>503910</v>
      </c>
      <c r="C38" s="31">
        <f t="shared" si="7"/>
        <v>463310</v>
      </c>
      <c r="D38" s="31">
        <f t="shared" si="7"/>
        <v>463310</v>
      </c>
      <c r="E38" s="31">
        <f t="shared" si="7"/>
        <v>0</v>
      </c>
      <c r="F38" s="31">
        <f t="shared" si="7"/>
        <v>0</v>
      </c>
      <c r="G38" s="31">
        <f t="shared" si="7"/>
        <v>0</v>
      </c>
      <c r="H38" s="31">
        <f t="shared" si="7"/>
        <v>0</v>
      </c>
      <c r="I38" s="31">
        <f t="shared" si="7"/>
        <v>751</v>
      </c>
      <c r="J38" s="31">
        <f t="shared" si="7"/>
        <v>751</v>
      </c>
      <c r="K38" s="177">
        <f t="shared" si="1"/>
        <v>503910</v>
      </c>
      <c r="L38" s="173">
        <f t="shared" si="2"/>
        <v>464061</v>
      </c>
      <c r="M38" s="174">
        <f t="shared" si="3"/>
        <v>464061</v>
      </c>
    </row>
    <row r="39" spans="1:13" ht="12.75">
      <c r="A39" s="40" t="s">
        <v>55</v>
      </c>
      <c r="B39" s="24"/>
      <c r="C39" s="24">
        <v>1100</v>
      </c>
      <c r="D39" s="24">
        <v>1100</v>
      </c>
      <c r="E39" s="24"/>
      <c r="F39" s="24">
        <v>0</v>
      </c>
      <c r="G39" s="24">
        <v>0</v>
      </c>
      <c r="H39" s="24"/>
      <c r="I39" s="24">
        <v>751</v>
      </c>
      <c r="J39" s="24">
        <v>751</v>
      </c>
      <c r="K39" s="177">
        <f t="shared" si="1"/>
        <v>0</v>
      </c>
      <c r="L39" s="173">
        <f t="shared" si="2"/>
        <v>1851</v>
      </c>
      <c r="M39" s="174">
        <f t="shared" si="3"/>
        <v>1851</v>
      </c>
    </row>
    <row r="40" spans="1:13" ht="12.75">
      <c r="A40" s="40" t="s">
        <v>202</v>
      </c>
      <c r="B40" s="24">
        <v>116636</v>
      </c>
      <c r="C40" s="24">
        <v>100336</v>
      </c>
      <c r="D40" s="24">
        <v>100336</v>
      </c>
      <c r="E40" s="24"/>
      <c r="F40" s="24"/>
      <c r="G40" s="24"/>
      <c r="H40" s="24"/>
      <c r="I40" s="24"/>
      <c r="J40" s="24"/>
      <c r="K40" s="177">
        <f t="shared" si="1"/>
        <v>116636</v>
      </c>
      <c r="L40" s="173">
        <f t="shared" si="2"/>
        <v>100336</v>
      </c>
      <c r="M40" s="174">
        <f t="shared" si="3"/>
        <v>100336</v>
      </c>
    </row>
    <row r="41" spans="1:13" ht="12.75">
      <c r="A41" s="40" t="s">
        <v>203</v>
      </c>
      <c r="B41" s="24"/>
      <c r="C41" s="24">
        <v>0</v>
      </c>
      <c r="D41" s="24">
        <v>0</v>
      </c>
      <c r="E41" s="24"/>
      <c r="F41" s="24"/>
      <c r="G41" s="24"/>
      <c r="H41" s="24"/>
      <c r="I41" s="24"/>
      <c r="J41" s="24"/>
      <c r="K41" s="177"/>
      <c r="L41" s="173">
        <f aca="true" t="shared" si="8" ref="L41:L58">SUM(C41+F41+I41)</f>
        <v>0</v>
      </c>
      <c r="M41" s="174">
        <f t="shared" si="3"/>
        <v>0</v>
      </c>
    </row>
    <row r="42" spans="1:13" s="182" customFormat="1" ht="12.75">
      <c r="A42" s="40" t="s">
        <v>204</v>
      </c>
      <c r="B42" s="24">
        <v>109200</v>
      </c>
      <c r="C42" s="24">
        <v>109200</v>
      </c>
      <c r="D42" s="24">
        <v>109200</v>
      </c>
      <c r="E42" s="24"/>
      <c r="F42" s="24"/>
      <c r="G42" s="24"/>
      <c r="H42" s="24"/>
      <c r="I42" s="24"/>
      <c r="J42" s="24"/>
      <c r="K42" s="177">
        <f aca="true" t="shared" si="9" ref="K42:K57">SUM(B42+E42+H42)</f>
        <v>109200</v>
      </c>
      <c r="L42" s="173">
        <f t="shared" si="8"/>
        <v>109200</v>
      </c>
      <c r="M42" s="174">
        <f t="shared" si="3"/>
        <v>109200</v>
      </c>
    </row>
    <row r="43" spans="1:13" ht="12.75">
      <c r="A43" s="40" t="s">
        <v>62</v>
      </c>
      <c r="B43" s="24">
        <v>15484</v>
      </c>
      <c r="C43" s="24">
        <v>21484</v>
      </c>
      <c r="D43" s="24">
        <v>21484</v>
      </c>
      <c r="E43" s="24"/>
      <c r="F43" s="24"/>
      <c r="G43" s="24"/>
      <c r="H43" s="24"/>
      <c r="I43" s="24"/>
      <c r="J43" s="24"/>
      <c r="K43" s="177">
        <f t="shared" si="9"/>
        <v>15484</v>
      </c>
      <c r="L43" s="173">
        <f t="shared" si="8"/>
        <v>21484</v>
      </c>
      <c r="M43" s="174">
        <f t="shared" si="3"/>
        <v>21484</v>
      </c>
    </row>
    <row r="44" spans="1:13" ht="12.75">
      <c r="A44" s="40" t="s">
        <v>205</v>
      </c>
      <c r="B44" s="24">
        <v>38590</v>
      </c>
      <c r="C44" s="24">
        <v>17190</v>
      </c>
      <c r="D44" s="24">
        <v>17190</v>
      </c>
      <c r="E44" s="24"/>
      <c r="F44" s="24"/>
      <c r="G44" s="24"/>
      <c r="H44" s="24"/>
      <c r="I44" s="24"/>
      <c r="J44" s="24"/>
      <c r="K44" s="177">
        <f t="shared" si="9"/>
        <v>38590</v>
      </c>
      <c r="L44" s="173">
        <f t="shared" si="8"/>
        <v>17190</v>
      </c>
      <c r="M44" s="174">
        <f t="shared" si="3"/>
        <v>17190</v>
      </c>
    </row>
    <row r="45" spans="1:13" ht="12.75">
      <c r="A45" s="40" t="s">
        <v>65</v>
      </c>
      <c r="B45" s="24">
        <v>196000</v>
      </c>
      <c r="C45" s="24">
        <v>196000</v>
      </c>
      <c r="D45" s="24">
        <v>196000</v>
      </c>
      <c r="E45" s="24"/>
      <c r="F45" s="24"/>
      <c r="G45" s="24"/>
      <c r="H45" s="24"/>
      <c r="I45" s="24"/>
      <c r="J45" s="24"/>
      <c r="K45" s="177">
        <f t="shared" si="9"/>
        <v>196000</v>
      </c>
      <c r="L45" s="173">
        <f t="shared" si="8"/>
        <v>196000</v>
      </c>
      <c r="M45" s="174">
        <f t="shared" si="3"/>
        <v>196000</v>
      </c>
    </row>
    <row r="46" spans="1:13" s="182" customFormat="1" ht="12.75">
      <c r="A46" s="188" t="s">
        <v>206</v>
      </c>
      <c r="B46" s="24">
        <v>28000</v>
      </c>
      <c r="C46" s="24">
        <v>18000</v>
      </c>
      <c r="D46" s="24">
        <v>18000</v>
      </c>
      <c r="E46" s="24"/>
      <c r="F46" s="24"/>
      <c r="G46" s="24"/>
      <c r="H46" s="24"/>
      <c r="I46" s="24"/>
      <c r="J46" s="24"/>
      <c r="K46" s="177">
        <f t="shared" si="9"/>
        <v>28000</v>
      </c>
      <c r="L46" s="173">
        <f t="shared" si="8"/>
        <v>18000</v>
      </c>
      <c r="M46" s="174">
        <f t="shared" si="3"/>
        <v>18000</v>
      </c>
    </row>
    <row r="47" spans="1:13" s="179" customFormat="1" ht="12.75">
      <c r="A47" s="187" t="s">
        <v>72</v>
      </c>
      <c r="B47" s="31">
        <f aca="true" t="shared" si="10" ref="B47:J47">SUM(B48:B49)</f>
        <v>1351178</v>
      </c>
      <c r="C47" s="31">
        <f t="shared" si="10"/>
        <v>307738</v>
      </c>
      <c r="D47" s="31">
        <f t="shared" si="10"/>
        <v>307737</v>
      </c>
      <c r="E47" s="31">
        <f t="shared" si="10"/>
        <v>0</v>
      </c>
      <c r="F47" s="31">
        <f t="shared" si="10"/>
        <v>304</v>
      </c>
      <c r="G47" s="31">
        <f t="shared" si="10"/>
        <v>304</v>
      </c>
      <c r="H47" s="31">
        <f t="shared" si="10"/>
        <v>0</v>
      </c>
      <c r="I47" s="31">
        <f t="shared" si="10"/>
        <v>2699</v>
      </c>
      <c r="J47" s="31">
        <f t="shared" si="10"/>
        <v>2699</v>
      </c>
      <c r="K47" s="177">
        <f t="shared" si="9"/>
        <v>1351178</v>
      </c>
      <c r="L47" s="173">
        <f t="shared" si="8"/>
        <v>310741</v>
      </c>
      <c r="M47" s="174">
        <f t="shared" si="3"/>
        <v>310740</v>
      </c>
    </row>
    <row r="48" spans="1:13" s="182" customFormat="1" ht="12.75">
      <c r="A48" s="188" t="s">
        <v>207</v>
      </c>
      <c r="B48" s="24">
        <v>0</v>
      </c>
      <c r="C48" s="24">
        <v>304</v>
      </c>
      <c r="D48" s="24">
        <v>304</v>
      </c>
      <c r="E48" s="24"/>
      <c r="F48" s="24"/>
      <c r="G48" s="24"/>
      <c r="H48" s="24"/>
      <c r="I48" s="24"/>
      <c r="J48" s="24"/>
      <c r="K48" s="177">
        <f t="shared" si="9"/>
        <v>0</v>
      </c>
      <c r="L48" s="173">
        <f t="shared" si="8"/>
        <v>304</v>
      </c>
      <c r="M48" s="174">
        <f t="shared" si="3"/>
        <v>304</v>
      </c>
    </row>
    <row r="49" spans="1:13" s="182" customFormat="1" ht="12.75">
      <c r="A49" s="188" t="s">
        <v>76</v>
      </c>
      <c r="B49" s="24">
        <f aca="true" t="shared" si="11" ref="B49:J49">SUM(B50:B52)</f>
        <v>1351178</v>
      </c>
      <c r="C49" s="24">
        <f t="shared" si="11"/>
        <v>307434</v>
      </c>
      <c r="D49" s="24">
        <f t="shared" si="11"/>
        <v>307433</v>
      </c>
      <c r="E49" s="24">
        <f t="shared" si="11"/>
        <v>0</v>
      </c>
      <c r="F49" s="24">
        <f t="shared" si="11"/>
        <v>304</v>
      </c>
      <c r="G49" s="24">
        <f t="shared" si="11"/>
        <v>304</v>
      </c>
      <c r="H49" s="24">
        <f t="shared" si="11"/>
        <v>0</v>
      </c>
      <c r="I49" s="24">
        <f t="shared" si="11"/>
        <v>2699</v>
      </c>
      <c r="J49" s="24">
        <f t="shared" si="11"/>
        <v>2699</v>
      </c>
      <c r="K49" s="177">
        <f t="shared" si="9"/>
        <v>1351178</v>
      </c>
      <c r="L49" s="173">
        <f t="shared" si="8"/>
        <v>310437</v>
      </c>
      <c r="M49" s="174">
        <f t="shared" si="3"/>
        <v>310436</v>
      </c>
    </row>
    <row r="50" spans="1:13" s="175" customFormat="1" ht="12.75">
      <c r="A50" s="189" t="s">
        <v>77</v>
      </c>
      <c r="B50" s="44">
        <v>1346313</v>
      </c>
      <c r="C50" s="44">
        <v>305037</v>
      </c>
      <c r="D50" s="44">
        <v>305036</v>
      </c>
      <c r="E50" s="44"/>
      <c r="F50" s="44"/>
      <c r="G50" s="44"/>
      <c r="H50" s="44"/>
      <c r="I50" s="44"/>
      <c r="J50" s="44"/>
      <c r="K50" s="177">
        <f t="shared" si="9"/>
        <v>1346313</v>
      </c>
      <c r="L50" s="173">
        <f t="shared" si="8"/>
        <v>305037</v>
      </c>
      <c r="M50" s="174">
        <f t="shared" si="3"/>
        <v>305036</v>
      </c>
    </row>
    <row r="51" spans="1:13" s="175" customFormat="1" ht="12.75">
      <c r="A51" s="189" t="s">
        <v>208</v>
      </c>
      <c r="B51" s="44"/>
      <c r="C51" s="44">
        <v>0</v>
      </c>
      <c r="D51" s="44">
        <v>0</v>
      </c>
      <c r="E51" s="44"/>
      <c r="F51" s="44"/>
      <c r="G51" s="44"/>
      <c r="H51" s="44"/>
      <c r="I51" s="44"/>
      <c r="J51" s="44"/>
      <c r="K51" s="177">
        <f t="shared" si="9"/>
        <v>0</v>
      </c>
      <c r="L51" s="173">
        <f t="shared" si="8"/>
        <v>0</v>
      </c>
      <c r="M51" s="174">
        <f t="shared" si="3"/>
        <v>0</v>
      </c>
    </row>
    <row r="52" spans="1:13" s="175" customFormat="1" ht="12.75">
      <c r="A52" s="189" t="s">
        <v>209</v>
      </c>
      <c r="B52" s="44">
        <v>4865</v>
      </c>
      <c r="C52" s="44">
        <v>2397</v>
      </c>
      <c r="D52" s="44">
        <v>2397</v>
      </c>
      <c r="E52" s="44"/>
      <c r="F52" s="44">
        <v>304</v>
      </c>
      <c r="G52" s="44">
        <v>304</v>
      </c>
      <c r="H52" s="44"/>
      <c r="I52" s="44">
        <v>2699</v>
      </c>
      <c r="J52" s="44">
        <v>2699</v>
      </c>
      <c r="K52" s="177">
        <f t="shared" si="9"/>
        <v>4865</v>
      </c>
      <c r="L52" s="173">
        <f t="shared" si="8"/>
        <v>5400</v>
      </c>
      <c r="M52" s="174">
        <f t="shared" si="3"/>
        <v>5400</v>
      </c>
    </row>
    <row r="53" spans="1:13" s="179" customFormat="1" ht="12.75">
      <c r="A53" s="187" t="s">
        <v>82</v>
      </c>
      <c r="B53" s="31">
        <v>66533</v>
      </c>
      <c r="C53" s="31">
        <v>172013</v>
      </c>
      <c r="D53" s="31">
        <v>172013</v>
      </c>
      <c r="E53" s="31">
        <v>34100</v>
      </c>
      <c r="F53" s="31"/>
      <c r="G53" s="31"/>
      <c r="H53" s="31">
        <v>7500</v>
      </c>
      <c r="I53" s="31"/>
      <c r="J53" s="31"/>
      <c r="K53" s="177">
        <f t="shared" si="9"/>
        <v>108133</v>
      </c>
      <c r="L53" s="173">
        <f t="shared" si="8"/>
        <v>172013</v>
      </c>
      <c r="M53" s="174">
        <f t="shared" si="3"/>
        <v>172013</v>
      </c>
    </row>
    <row r="54" spans="1:13" s="179" customFormat="1" ht="12.75">
      <c r="A54" s="187" t="s">
        <v>210</v>
      </c>
      <c r="B54" s="31"/>
      <c r="C54" s="31">
        <v>0</v>
      </c>
      <c r="D54" s="31">
        <v>0</v>
      </c>
      <c r="E54" s="31"/>
      <c r="F54" s="31"/>
      <c r="G54" s="31"/>
      <c r="H54" s="31"/>
      <c r="I54" s="31"/>
      <c r="J54" s="31"/>
      <c r="K54" s="177">
        <f t="shared" si="9"/>
        <v>0</v>
      </c>
      <c r="L54" s="173">
        <f t="shared" si="8"/>
        <v>0</v>
      </c>
      <c r="M54" s="174">
        <f t="shared" si="3"/>
        <v>0</v>
      </c>
    </row>
    <row r="55" spans="1:13" s="182" customFormat="1" ht="12.75">
      <c r="A55" s="187" t="s">
        <v>111</v>
      </c>
      <c r="B55" s="31">
        <v>601932</v>
      </c>
      <c r="C55" s="31">
        <v>842773</v>
      </c>
      <c r="D55" s="31">
        <v>842773</v>
      </c>
      <c r="E55" s="31"/>
      <c r="F55" s="31">
        <v>35799</v>
      </c>
      <c r="G55" s="31">
        <v>35799</v>
      </c>
      <c r="H55" s="31"/>
      <c r="I55" s="31">
        <v>47470</v>
      </c>
      <c r="J55" s="31">
        <v>47470</v>
      </c>
      <c r="K55" s="177">
        <f t="shared" si="9"/>
        <v>601932</v>
      </c>
      <c r="L55" s="173">
        <f t="shared" si="8"/>
        <v>926042</v>
      </c>
      <c r="M55" s="174">
        <f t="shared" si="3"/>
        <v>926042</v>
      </c>
    </row>
    <row r="56" spans="1:13" s="182" customFormat="1" ht="12.75">
      <c r="A56" s="187" t="s">
        <v>211</v>
      </c>
      <c r="B56" s="31">
        <v>1000000</v>
      </c>
      <c r="C56" s="31">
        <v>0</v>
      </c>
      <c r="D56" s="31">
        <v>0</v>
      </c>
      <c r="E56" s="31"/>
      <c r="F56" s="31"/>
      <c r="G56" s="31"/>
      <c r="H56" s="31"/>
      <c r="I56" s="31"/>
      <c r="J56" s="31"/>
      <c r="K56" s="177">
        <f t="shared" si="9"/>
        <v>1000000</v>
      </c>
      <c r="L56" s="173">
        <f t="shared" si="8"/>
        <v>0</v>
      </c>
      <c r="M56" s="174">
        <f t="shared" si="3"/>
        <v>0</v>
      </c>
    </row>
    <row r="57" spans="1:13" s="182" customFormat="1" ht="12.75">
      <c r="A57" s="187" t="s">
        <v>143</v>
      </c>
      <c r="B57" s="31"/>
      <c r="C57" s="31">
        <v>0</v>
      </c>
      <c r="D57" s="31">
        <v>0</v>
      </c>
      <c r="E57" s="31"/>
      <c r="F57" s="31"/>
      <c r="G57" s="31"/>
      <c r="H57" s="31"/>
      <c r="I57" s="31"/>
      <c r="J57" s="31"/>
      <c r="K57" s="177">
        <f t="shared" si="9"/>
        <v>0</v>
      </c>
      <c r="L57" s="173">
        <f t="shared" si="8"/>
        <v>0</v>
      </c>
      <c r="M57" s="174">
        <f t="shared" si="3"/>
        <v>0</v>
      </c>
    </row>
    <row r="58" spans="1:14" ht="13.5">
      <c r="A58" s="190" t="s">
        <v>100</v>
      </c>
      <c r="B58" s="191">
        <f>SUM(B6,B11,B27,B33,B38,B47,B53,B55,B56,B57)</f>
        <v>6698748</v>
      </c>
      <c r="C58" s="191">
        <f>SUM(C6,C11,C27,C33,C38,C47,C53,C54,C55,C56,C57)</f>
        <v>5102814</v>
      </c>
      <c r="D58" s="191">
        <f>SUM(D6,D11,D27,D33,D38,D47,D53,D54,D55,D56,D57)</f>
        <v>5102814</v>
      </c>
      <c r="E58" s="191">
        <f aca="true" t="shared" si="12" ref="E58:J58">SUM(E6,E11,E27,E33,E38,E47,E53,E54,E55,E56,E57)</f>
        <v>219464</v>
      </c>
      <c r="F58" s="191">
        <f t="shared" si="12"/>
        <v>253815</v>
      </c>
      <c r="G58" s="191">
        <f t="shared" si="12"/>
        <v>253815</v>
      </c>
      <c r="H58" s="191">
        <f t="shared" si="12"/>
        <v>749513</v>
      </c>
      <c r="I58" s="191">
        <f t="shared" si="12"/>
        <v>865859</v>
      </c>
      <c r="J58" s="191">
        <f t="shared" si="12"/>
        <v>865859</v>
      </c>
      <c r="K58" s="191">
        <f>SUM(K6,K11,K27,K33,K38,K47,K53,K55,K56,K57)</f>
        <v>7667725</v>
      </c>
      <c r="L58" s="192">
        <f t="shared" si="8"/>
        <v>6222488</v>
      </c>
      <c r="M58" s="193">
        <f t="shared" si="3"/>
        <v>6222488</v>
      </c>
      <c r="N58" s="194"/>
    </row>
  </sheetData>
  <sheetProtection selectLockedCells="1" selectUnlockedCells="1"/>
  <mergeCells count="6">
    <mergeCell ref="A2:M2"/>
    <mergeCell ref="A4:A5"/>
    <mergeCell ref="B4:D4"/>
    <mergeCell ref="E4:G4"/>
    <mergeCell ref="H4:J4"/>
    <mergeCell ref="K4:M4"/>
  </mergeCells>
  <printOptions horizontalCentered="1"/>
  <pageMargins left="0.27569444444444446" right="0.43333333333333335" top="0.5604166666666667" bottom="0.2361111111111111" header="0.4201388888888889" footer="0.5118055555555555"/>
  <pageSetup horizontalDpi="300" verticalDpi="300" orientation="landscape" paperSize="9" scale="59"/>
  <headerFooter alignWithMargins="0">
    <oddHeader>&amp;L&amp;8 4. melléklet a 9/2012.(III. 29.)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326"/>
  <sheetViews>
    <sheetView view="pageBreakPreview" zoomScaleSheetLayoutView="100" workbookViewId="0" topLeftCell="A1">
      <selection activeCell="B35" sqref="B35"/>
    </sheetView>
  </sheetViews>
  <sheetFormatPr defaultColWidth="9.00390625" defaultRowHeight="12.75"/>
  <cols>
    <col min="1" max="1" width="8.00390625" style="195" customWidth="1"/>
    <col min="2" max="2" width="74.75390625" style="196" customWidth="1"/>
    <col min="3" max="3" width="15.125" style="197" customWidth="1"/>
    <col min="4" max="4" width="9.25390625" style="198" customWidth="1"/>
    <col min="5" max="5" width="9.00390625" style="196" customWidth="1"/>
    <col min="6" max="7" width="8.75390625" style="196" customWidth="1"/>
    <col min="8" max="8" width="9.625" style="196" customWidth="1"/>
    <col min="9" max="9" width="9.375" style="196" customWidth="1"/>
    <col min="10" max="10" width="10.125" style="196" customWidth="1"/>
    <col min="11" max="11" width="9.375" style="196" customWidth="1"/>
    <col min="12" max="12" width="9.125" style="196" customWidth="1"/>
    <col min="13" max="13" width="8.875" style="199" customWidth="1"/>
    <col min="14" max="14" width="9.625" style="196" customWidth="1"/>
    <col min="15" max="16384" width="9.125" style="196" customWidth="1"/>
  </cols>
  <sheetData>
    <row r="1" spans="1:14" ht="12.75">
      <c r="A1" s="200"/>
      <c r="B1" s="201"/>
      <c r="C1" s="202"/>
      <c r="D1" s="203"/>
      <c r="E1" s="201"/>
      <c r="F1" s="201"/>
      <c r="G1" s="201"/>
      <c r="H1" s="201"/>
      <c r="I1" s="201"/>
      <c r="J1" s="201"/>
      <c r="K1" s="201"/>
      <c r="L1" s="201"/>
      <c r="M1" s="204"/>
      <c r="N1" s="201"/>
    </row>
    <row r="2" spans="1:14" ht="17.25" customHeight="1">
      <c r="A2" s="205" t="s">
        <v>212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5.75" customHeight="1">
      <c r="A3" s="206"/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4" ht="12.75" customHeight="1">
      <c r="A4" s="207"/>
      <c r="B4" s="208"/>
      <c r="C4" s="209"/>
      <c r="D4" s="210"/>
      <c r="E4" s="208"/>
      <c r="F4" s="208"/>
      <c r="G4" s="208"/>
      <c r="H4" s="208"/>
      <c r="I4" s="208"/>
      <c r="J4" s="208"/>
      <c r="K4" s="208"/>
      <c r="L4" s="210"/>
      <c r="M4" s="211"/>
      <c r="N4" s="211"/>
    </row>
    <row r="5" spans="1:14" ht="18" customHeight="1">
      <c r="A5" s="212" t="s">
        <v>3</v>
      </c>
      <c r="B5" s="212"/>
      <c r="C5" s="212"/>
      <c r="D5" s="213" t="s">
        <v>213</v>
      </c>
      <c r="E5" s="214" t="s">
        <v>214</v>
      </c>
      <c r="F5" s="215" t="s">
        <v>215</v>
      </c>
      <c r="G5" s="215"/>
      <c r="H5" s="215"/>
      <c r="I5" s="215"/>
      <c r="J5" s="215"/>
      <c r="K5" s="215" t="s">
        <v>216</v>
      </c>
      <c r="L5" s="215"/>
      <c r="M5" s="216" t="s">
        <v>217</v>
      </c>
      <c r="N5" s="217" t="s">
        <v>218</v>
      </c>
    </row>
    <row r="6" spans="1:14" s="220" customFormat="1" ht="13.5" customHeight="1">
      <c r="A6" s="212"/>
      <c r="B6" s="212"/>
      <c r="C6" s="212"/>
      <c r="D6" s="213"/>
      <c r="E6" s="214"/>
      <c r="F6" s="218" t="s">
        <v>219</v>
      </c>
      <c r="G6" s="218" t="s">
        <v>220</v>
      </c>
      <c r="H6" s="218" t="s">
        <v>221</v>
      </c>
      <c r="I6" s="218" t="s">
        <v>222</v>
      </c>
      <c r="J6" s="218" t="s">
        <v>223</v>
      </c>
      <c r="K6" s="219" t="s">
        <v>153</v>
      </c>
      <c r="L6" s="219" t="s">
        <v>151</v>
      </c>
      <c r="M6" s="216"/>
      <c r="N6" s="217"/>
    </row>
    <row r="7" spans="1:14" s="220" customFormat="1" ht="18.75" customHeight="1">
      <c r="A7" s="212"/>
      <c r="B7" s="212"/>
      <c r="C7" s="212"/>
      <c r="D7" s="213"/>
      <c r="E7" s="214"/>
      <c r="F7" s="218"/>
      <c r="G7" s="218"/>
      <c r="H7" s="218"/>
      <c r="I7" s="218"/>
      <c r="J7" s="218"/>
      <c r="K7" s="219"/>
      <c r="L7" s="219"/>
      <c r="M7" s="216"/>
      <c r="N7" s="217"/>
    </row>
    <row r="8" spans="1:14" s="220" customFormat="1" ht="12" customHeight="1">
      <c r="A8" s="221" t="s">
        <v>224</v>
      </c>
      <c r="B8" s="222" t="s">
        <v>225</v>
      </c>
      <c r="C8" s="223" t="s">
        <v>7</v>
      </c>
      <c r="D8" s="224">
        <v>1100</v>
      </c>
      <c r="E8" s="224">
        <f>SUM(F8:N8)</f>
        <v>8615</v>
      </c>
      <c r="F8" s="224"/>
      <c r="G8" s="224"/>
      <c r="H8" s="224">
        <v>8150</v>
      </c>
      <c r="I8" s="224">
        <v>465</v>
      </c>
      <c r="J8" s="224"/>
      <c r="K8" s="224"/>
      <c r="L8" s="224"/>
      <c r="M8" s="224"/>
      <c r="N8" s="225"/>
    </row>
    <row r="9" spans="1:14" s="220" customFormat="1" ht="12" customHeight="1">
      <c r="A9" s="226"/>
      <c r="B9" s="227"/>
      <c r="C9" s="228" t="s">
        <v>5</v>
      </c>
      <c r="D9" s="229">
        <v>1100</v>
      </c>
      <c r="E9" s="229">
        <v>5475</v>
      </c>
      <c r="F9" s="229"/>
      <c r="G9" s="229"/>
      <c r="H9" s="229">
        <v>5010</v>
      </c>
      <c r="I9" s="229">
        <v>465</v>
      </c>
      <c r="J9" s="229"/>
      <c r="K9" s="229"/>
      <c r="L9" s="229"/>
      <c r="M9" s="229"/>
      <c r="N9" s="230"/>
    </row>
    <row r="10" spans="1:14" s="220" customFormat="1" ht="12" customHeight="1">
      <c r="A10" s="226"/>
      <c r="B10" s="227"/>
      <c r="C10" s="228" t="s">
        <v>6</v>
      </c>
      <c r="D10" s="229">
        <v>1100</v>
      </c>
      <c r="E10" s="229">
        <v>5475</v>
      </c>
      <c r="F10" s="229"/>
      <c r="G10" s="229"/>
      <c r="H10" s="229">
        <v>5010</v>
      </c>
      <c r="I10" s="229">
        <v>465</v>
      </c>
      <c r="J10" s="229"/>
      <c r="K10" s="229"/>
      <c r="L10" s="229"/>
      <c r="M10" s="229"/>
      <c r="N10" s="230"/>
    </row>
    <row r="11" spans="1:14" s="220" customFormat="1" ht="12" customHeight="1">
      <c r="A11" s="231">
        <v>360000</v>
      </c>
      <c r="B11" s="232" t="s">
        <v>226</v>
      </c>
      <c r="C11" s="228" t="s">
        <v>7</v>
      </c>
      <c r="D11" s="229">
        <v>1252</v>
      </c>
      <c r="E11" s="229">
        <f>SUM(F11:N11)</f>
        <v>7768</v>
      </c>
      <c r="F11" s="229"/>
      <c r="G11" s="229"/>
      <c r="H11" s="229">
        <v>500</v>
      </c>
      <c r="I11" s="229">
        <v>78</v>
      </c>
      <c r="J11" s="229"/>
      <c r="K11" s="229">
        <v>1050</v>
      </c>
      <c r="L11" s="229">
        <v>6140</v>
      </c>
      <c r="M11" s="229"/>
      <c r="N11" s="230"/>
    </row>
    <row r="12" spans="1:14" s="220" customFormat="1" ht="12" customHeight="1">
      <c r="A12" s="231"/>
      <c r="B12" s="232"/>
      <c r="C12" s="228" t="s">
        <v>5</v>
      </c>
      <c r="D12" s="229">
        <v>1252</v>
      </c>
      <c r="E12" s="229">
        <v>29497</v>
      </c>
      <c r="F12" s="229"/>
      <c r="G12" s="229"/>
      <c r="H12" s="229">
        <v>500</v>
      </c>
      <c r="I12" s="229">
        <v>78</v>
      </c>
      <c r="J12" s="229"/>
      <c r="K12" s="229">
        <v>1050</v>
      </c>
      <c r="L12" s="229">
        <v>27869</v>
      </c>
      <c r="M12" s="229"/>
      <c r="N12" s="230"/>
    </row>
    <row r="13" spans="1:14" s="220" customFormat="1" ht="12" customHeight="1">
      <c r="A13" s="231"/>
      <c r="B13" s="232"/>
      <c r="C13" s="228" t="s">
        <v>6</v>
      </c>
      <c r="D13" s="229">
        <v>1252</v>
      </c>
      <c r="E13" s="229">
        <v>29497</v>
      </c>
      <c r="F13" s="229"/>
      <c r="G13" s="229"/>
      <c r="H13" s="229">
        <v>500</v>
      </c>
      <c r="I13" s="229">
        <v>78</v>
      </c>
      <c r="J13" s="229"/>
      <c r="K13" s="229">
        <v>1050</v>
      </c>
      <c r="L13" s="229">
        <v>27869</v>
      </c>
      <c r="M13" s="229"/>
      <c r="N13" s="230"/>
    </row>
    <row r="14" spans="1:14" s="220" customFormat="1" ht="12" customHeight="1">
      <c r="A14" s="231">
        <v>370000</v>
      </c>
      <c r="B14" s="227" t="s">
        <v>227</v>
      </c>
      <c r="C14" s="228" t="s">
        <v>7</v>
      </c>
      <c r="D14" s="229">
        <v>14450</v>
      </c>
      <c r="E14" s="229">
        <f>SUM(F14:N14)</f>
        <v>36780</v>
      </c>
      <c r="F14" s="229"/>
      <c r="G14" s="229"/>
      <c r="H14" s="229">
        <v>17000</v>
      </c>
      <c r="I14" s="229">
        <v>8525</v>
      </c>
      <c r="J14" s="229"/>
      <c r="K14" s="229">
        <v>10805</v>
      </c>
      <c r="L14" s="229">
        <v>450</v>
      </c>
      <c r="M14" s="229"/>
      <c r="N14" s="230"/>
    </row>
    <row r="15" spans="1:14" s="220" customFormat="1" ht="12" customHeight="1">
      <c r="A15" s="231"/>
      <c r="B15" s="227"/>
      <c r="C15" s="228" t="s">
        <v>5</v>
      </c>
      <c r="D15" s="229">
        <v>14754</v>
      </c>
      <c r="E15" s="229">
        <v>38191</v>
      </c>
      <c r="F15" s="229"/>
      <c r="G15" s="229"/>
      <c r="H15" s="229">
        <v>14749</v>
      </c>
      <c r="I15" s="229">
        <v>8829</v>
      </c>
      <c r="J15" s="229"/>
      <c r="K15" s="229">
        <v>10805</v>
      </c>
      <c r="L15" s="229">
        <v>3808</v>
      </c>
      <c r="M15" s="229"/>
      <c r="N15" s="230"/>
    </row>
    <row r="16" spans="1:14" s="220" customFormat="1" ht="12" customHeight="1">
      <c r="A16" s="231"/>
      <c r="B16" s="227"/>
      <c r="C16" s="228" t="s">
        <v>6</v>
      </c>
      <c r="D16" s="229">
        <v>14754</v>
      </c>
      <c r="E16" s="229">
        <v>38191</v>
      </c>
      <c r="F16" s="229"/>
      <c r="G16" s="229"/>
      <c r="H16" s="229">
        <v>14749</v>
      </c>
      <c r="I16" s="229">
        <v>8829</v>
      </c>
      <c r="J16" s="229"/>
      <c r="K16" s="229">
        <v>10805</v>
      </c>
      <c r="L16" s="229">
        <v>3808</v>
      </c>
      <c r="M16" s="229"/>
      <c r="N16" s="230"/>
    </row>
    <row r="17" spans="1:14" s="220" customFormat="1" ht="12" customHeight="1">
      <c r="A17" s="231">
        <v>381103</v>
      </c>
      <c r="B17" s="227" t="s">
        <v>228</v>
      </c>
      <c r="C17" s="228" t="s">
        <v>7</v>
      </c>
      <c r="D17" s="229">
        <v>0</v>
      </c>
      <c r="E17" s="229">
        <f>SUM(F17:N17)</f>
        <v>31525</v>
      </c>
      <c r="F17" s="229"/>
      <c r="G17" s="229"/>
      <c r="H17" s="229">
        <v>18825</v>
      </c>
      <c r="I17" s="229">
        <v>12700</v>
      </c>
      <c r="J17" s="229"/>
      <c r="K17" s="229"/>
      <c r="L17" s="229"/>
      <c r="M17" s="229"/>
      <c r="N17" s="230"/>
    </row>
    <row r="18" spans="1:14" s="220" customFormat="1" ht="12" customHeight="1">
      <c r="A18" s="231"/>
      <c r="B18" s="227"/>
      <c r="C18" s="228" t="s">
        <v>5</v>
      </c>
      <c r="D18" s="229">
        <v>0</v>
      </c>
      <c r="E18" s="229">
        <v>36442</v>
      </c>
      <c r="F18" s="229"/>
      <c r="G18" s="229"/>
      <c r="H18" s="229">
        <v>21442</v>
      </c>
      <c r="I18" s="229">
        <v>15000</v>
      </c>
      <c r="J18" s="229"/>
      <c r="K18" s="229"/>
      <c r="L18" s="229"/>
      <c r="M18" s="229"/>
      <c r="N18" s="230"/>
    </row>
    <row r="19" spans="1:14" s="220" customFormat="1" ht="12" customHeight="1">
      <c r="A19" s="231"/>
      <c r="B19" s="227"/>
      <c r="C19" s="228" t="s">
        <v>6</v>
      </c>
      <c r="D19" s="229">
        <v>0</v>
      </c>
      <c r="E19" s="229">
        <v>36442</v>
      </c>
      <c r="F19" s="229"/>
      <c r="G19" s="229"/>
      <c r="H19" s="229">
        <v>21442</v>
      </c>
      <c r="I19" s="229">
        <v>15000</v>
      </c>
      <c r="J19" s="229"/>
      <c r="K19" s="229"/>
      <c r="L19" s="229"/>
      <c r="M19" s="229"/>
      <c r="N19" s="230"/>
    </row>
    <row r="20" spans="1:14" s="220" customFormat="1" ht="12" customHeight="1">
      <c r="A20" s="231">
        <v>412000</v>
      </c>
      <c r="B20" s="227" t="s">
        <v>229</v>
      </c>
      <c r="C20" s="228" t="s">
        <v>7</v>
      </c>
      <c r="D20" s="229">
        <v>1069774</v>
      </c>
      <c r="E20" s="229">
        <f>SUM(F20:N20)</f>
        <v>2163087</v>
      </c>
      <c r="F20" s="229"/>
      <c r="G20" s="229"/>
      <c r="H20" s="229"/>
      <c r="I20" s="229">
        <v>98996</v>
      </c>
      <c r="J20" s="229"/>
      <c r="K20" s="229">
        <v>62341</v>
      </c>
      <c r="L20" s="229">
        <v>1996750</v>
      </c>
      <c r="M20" s="229">
        <v>5000</v>
      </c>
      <c r="N20" s="230"/>
    </row>
    <row r="21" spans="1:14" s="220" customFormat="1" ht="12" customHeight="1">
      <c r="A21" s="231"/>
      <c r="B21" s="227"/>
      <c r="C21" s="228" t="s">
        <v>5</v>
      </c>
      <c r="D21" s="229">
        <v>72985</v>
      </c>
      <c r="E21" s="229">
        <v>386171</v>
      </c>
      <c r="F21" s="229">
        <v>5876</v>
      </c>
      <c r="G21" s="229">
        <v>1428</v>
      </c>
      <c r="H21" s="229">
        <v>2620</v>
      </c>
      <c r="I21" s="229">
        <v>54986</v>
      </c>
      <c r="J21" s="229"/>
      <c r="K21" s="229">
        <v>54939</v>
      </c>
      <c r="L21" s="229">
        <v>261322</v>
      </c>
      <c r="M21" s="229">
        <v>5000</v>
      </c>
      <c r="N21" s="230"/>
    </row>
    <row r="22" spans="1:14" s="220" customFormat="1" ht="12" customHeight="1">
      <c r="A22" s="231"/>
      <c r="B22" s="227"/>
      <c r="C22" s="228" t="s">
        <v>6</v>
      </c>
      <c r="D22" s="229">
        <v>72985</v>
      </c>
      <c r="E22" s="229">
        <v>386171</v>
      </c>
      <c r="F22" s="229">
        <v>5876</v>
      </c>
      <c r="G22" s="229">
        <v>1428</v>
      </c>
      <c r="H22" s="229">
        <v>2620</v>
      </c>
      <c r="I22" s="229">
        <v>54986</v>
      </c>
      <c r="J22" s="229"/>
      <c r="K22" s="229">
        <v>54939</v>
      </c>
      <c r="L22" s="229">
        <v>261322</v>
      </c>
      <c r="M22" s="229">
        <v>5000</v>
      </c>
      <c r="N22" s="230"/>
    </row>
    <row r="23" spans="1:14" s="220" customFormat="1" ht="12" customHeight="1">
      <c r="A23" s="231">
        <v>421100</v>
      </c>
      <c r="B23" s="227" t="s">
        <v>230</v>
      </c>
      <c r="C23" s="228" t="s">
        <v>7</v>
      </c>
      <c r="D23" s="229">
        <v>101933</v>
      </c>
      <c r="E23" s="229">
        <f>SUM(F23:N23)</f>
        <v>321431</v>
      </c>
      <c r="F23" s="229"/>
      <c r="G23" s="229"/>
      <c r="H23" s="229">
        <v>6180</v>
      </c>
      <c r="I23" s="229">
        <v>35073</v>
      </c>
      <c r="J23" s="229"/>
      <c r="K23" s="229">
        <v>10000</v>
      </c>
      <c r="L23" s="229">
        <v>253178</v>
      </c>
      <c r="M23" s="229"/>
      <c r="N23" s="230">
        <v>17000</v>
      </c>
    </row>
    <row r="24" spans="1:14" s="220" customFormat="1" ht="12" customHeight="1">
      <c r="A24" s="231"/>
      <c r="B24" s="227"/>
      <c r="C24" s="228" t="s">
        <v>5</v>
      </c>
      <c r="D24" s="229">
        <v>86759</v>
      </c>
      <c r="E24" s="229">
        <v>316895</v>
      </c>
      <c r="F24" s="229">
        <v>462</v>
      </c>
      <c r="G24" s="229">
        <v>112</v>
      </c>
      <c r="H24" s="229">
        <v>22101</v>
      </c>
      <c r="I24" s="229">
        <v>30098</v>
      </c>
      <c r="J24" s="229"/>
      <c r="K24" s="229">
        <v>12221</v>
      </c>
      <c r="L24" s="229">
        <v>246901</v>
      </c>
      <c r="M24" s="229"/>
      <c r="N24" s="230">
        <v>5000</v>
      </c>
    </row>
    <row r="25" spans="1:14" s="220" customFormat="1" ht="12" customHeight="1">
      <c r="A25" s="231"/>
      <c r="B25" s="227"/>
      <c r="C25" s="228" t="s">
        <v>6</v>
      </c>
      <c r="D25" s="229">
        <v>86758</v>
      </c>
      <c r="E25" s="229">
        <v>316895</v>
      </c>
      <c r="F25" s="229">
        <v>462</v>
      </c>
      <c r="G25" s="229">
        <v>112</v>
      </c>
      <c r="H25" s="229">
        <v>22101</v>
      </c>
      <c r="I25" s="229">
        <v>30098</v>
      </c>
      <c r="J25" s="229"/>
      <c r="K25" s="229">
        <v>12221</v>
      </c>
      <c r="L25" s="229">
        <v>246901</v>
      </c>
      <c r="M25" s="229"/>
      <c r="N25" s="230">
        <v>5000</v>
      </c>
    </row>
    <row r="26" spans="1:14" s="220" customFormat="1" ht="12" customHeight="1">
      <c r="A26" s="231">
        <v>493909</v>
      </c>
      <c r="B26" s="227" t="s">
        <v>231</v>
      </c>
      <c r="C26" s="228" t="s">
        <v>7</v>
      </c>
      <c r="D26" s="229">
        <v>0</v>
      </c>
      <c r="E26" s="229">
        <f>SUM(F26:N26)</f>
        <v>4500</v>
      </c>
      <c r="F26" s="229"/>
      <c r="G26" s="229"/>
      <c r="H26" s="229"/>
      <c r="I26" s="229">
        <v>4500</v>
      </c>
      <c r="J26" s="229"/>
      <c r="K26" s="229"/>
      <c r="L26" s="229"/>
      <c r="M26" s="229"/>
      <c r="N26" s="230"/>
    </row>
    <row r="27" spans="1:14" s="220" customFormat="1" ht="12" customHeight="1">
      <c r="A27" s="231"/>
      <c r="B27" s="227"/>
      <c r="C27" s="228" t="s">
        <v>5</v>
      </c>
      <c r="D27" s="229">
        <v>7469</v>
      </c>
      <c r="E27" s="229">
        <v>18619</v>
      </c>
      <c r="F27" s="229"/>
      <c r="G27" s="229"/>
      <c r="H27" s="229"/>
      <c r="I27" s="229">
        <v>18619</v>
      </c>
      <c r="J27" s="229"/>
      <c r="K27" s="229"/>
      <c r="L27" s="229"/>
      <c r="M27" s="229"/>
      <c r="N27" s="230"/>
    </row>
    <row r="28" spans="1:14" s="220" customFormat="1" ht="12" customHeight="1">
      <c r="A28" s="231"/>
      <c r="B28" s="227"/>
      <c r="C28" s="228" t="s">
        <v>6</v>
      </c>
      <c r="D28" s="229">
        <v>7469</v>
      </c>
      <c r="E28" s="229">
        <v>18619</v>
      </c>
      <c r="F28" s="229"/>
      <c r="G28" s="229"/>
      <c r="H28" s="229"/>
      <c r="I28" s="229">
        <v>18619</v>
      </c>
      <c r="J28" s="229"/>
      <c r="K28" s="229"/>
      <c r="L28" s="229"/>
      <c r="M28" s="229"/>
      <c r="N28" s="230"/>
    </row>
    <row r="29" spans="1:14" s="220" customFormat="1" ht="12" customHeight="1">
      <c r="A29" s="231">
        <v>522110</v>
      </c>
      <c r="B29" s="227" t="s">
        <v>232</v>
      </c>
      <c r="C29" s="228" t="s">
        <v>7</v>
      </c>
      <c r="D29" s="229">
        <v>0</v>
      </c>
      <c r="E29" s="229">
        <f>SUM(F29:N29)</f>
        <v>44818</v>
      </c>
      <c r="F29" s="229"/>
      <c r="G29" s="229"/>
      <c r="H29" s="229">
        <v>36525</v>
      </c>
      <c r="I29" s="229">
        <v>8293</v>
      </c>
      <c r="J29" s="233"/>
      <c r="K29" s="233"/>
      <c r="L29" s="229"/>
      <c r="M29" s="229"/>
      <c r="N29" s="230"/>
    </row>
    <row r="30" spans="1:14" s="220" customFormat="1" ht="12" customHeight="1">
      <c r="A30" s="231"/>
      <c r="B30" s="227"/>
      <c r="C30" s="228" t="s">
        <v>5</v>
      </c>
      <c r="D30" s="229">
        <v>0</v>
      </c>
      <c r="E30" s="229">
        <v>41257</v>
      </c>
      <c r="F30" s="229"/>
      <c r="G30" s="229"/>
      <c r="H30" s="229">
        <v>32964</v>
      </c>
      <c r="I30" s="229">
        <v>8293</v>
      </c>
      <c r="J30" s="229"/>
      <c r="K30" s="233"/>
      <c r="L30" s="229"/>
      <c r="M30" s="229"/>
      <c r="N30" s="230"/>
    </row>
    <row r="31" spans="1:14" s="220" customFormat="1" ht="12" customHeight="1">
      <c r="A31" s="231"/>
      <c r="B31" s="227"/>
      <c r="C31" s="228" t="s">
        <v>6</v>
      </c>
      <c r="D31" s="229">
        <v>0</v>
      </c>
      <c r="E31" s="229">
        <v>41257</v>
      </c>
      <c r="F31" s="229"/>
      <c r="G31" s="229"/>
      <c r="H31" s="229">
        <v>32964</v>
      </c>
      <c r="I31" s="229">
        <v>8293</v>
      </c>
      <c r="J31" s="229"/>
      <c r="K31" s="233"/>
      <c r="L31" s="229"/>
      <c r="M31" s="229"/>
      <c r="N31" s="230"/>
    </row>
    <row r="32" spans="1:14" s="220" customFormat="1" ht="12" customHeight="1">
      <c r="A32" s="231">
        <v>552001</v>
      </c>
      <c r="B32" s="227" t="s">
        <v>233</v>
      </c>
      <c r="C32" s="228" t="s">
        <v>7</v>
      </c>
      <c r="D32" s="229">
        <v>2840</v>
      </c>
      <c r="E32" s="229">
        <f>SUM(F32:N32)</f>
        <v>5818</v>
      </c>
      <c r="F32" s="229"/>
      <c r="G32" s="229"/>
      <c r="H32" s="229">
        <v>3618</v>
      </c>
      <c r="I32" s="229"/>
      <c r="J32" s="233"/>
      <c r="K32" s="229">
        <v>2200</v>
      </c>
      <c r="L32" s="229"/>
      <c r="M32" s="229"/>
      <c r="N32" s="230"/>
    </row>
    <row r="33" spans="1:14" s="220" customFormat="1" ht="12" customHeight="1">
      <c r="A33" s="231"/>
      <c r="B33" s="227"/>
      <c r="C33" s="228" t="s">
        <v>5</v>
      </c>
      <c r="D33" s="229">
        <v>4730</v>
      </c>
      <c r="E33" s="229">
        <v>3818</v>
      </c>
      <c r="F33" s="229"/>
      <c r="G33" s="229"/>
      <c r="H33" s="229">
        <v>1618</v>
      </c>
      <c r="I33" s="229"/>
      <c r="J33" s="233"/>
      <c r="K33" s="229">
        <v>2200</v>
      </c>
      <c r="L33" s="229"/>
      <c r="M33" s="229"/>
      <c r="N33" s="230"/>
    </row>
    <row r="34" spans="1:14" s="220" customFormat="1" ht="12" customHeight="1">
      <c r="A34" s="231"/>
      <c r="B34" s="227"/>
      <c r="C34" s="228" t="s">
        <v>6</v>
      </c>
      <c r="D34" s="229">
        <v>4730</v>
      </c>
      <c r="E34" s="229">
        <v>3818</v>
      </c>
      <c r="F34" s="229"/>
      <c r="G34" s="229"/>
      <c r="H34" s="229">
        <v>1618</v>
      </c>
      <c r="I34" s="229"/>
      <c r="J34" s="233"/>
      <c r="K34" s="229">
        <v>2200</v>
      </c>
      <c r="L34" s="229"/>
      <c r="M34" s="229"/>
      <c r="N34" s="230"/>
    </row>
    <row r="35" spans="1:14" s="220" customFormat="1" ht="12" customHeight="1">
      <c r="A35" s="234">
        <v>581100</v>
      </c>
      <c r="B35" s="235" t="s">
        <v>234</v>
      </c>
      <c r="C35" s="228" t="s">
        <v>7</v>
      </c>
      <c r="D35" s="229">
        <v>0</v>
      </c>
      <c r="E35" s="229">
        <f>SUM(F35:N35)</f>
        <v>1800</v>
      </c>
      <c r="F35" s="236"/>
      <c r="G35" s="236"/>
      <c r="H35" s="236">
        <v>1800</v>
      </c>
      <c r="I35" s="236"/>
      <c r="J35" s="236"/>
      <c r="K35" s="236"/>
      <c r="L35" s="236"/>
      <c r="M35" s="236"/>
      <c r="N35" s="237"/>
    </row>
    <row r="36" spans="1:14" s="220" customFormat="1" ht="12" customHeight="1">
      <c r="A36" s="234"/>
      <c r="B36" s="235"/>
      <c r="C36" s="228" t="s">
        <v>5</v>
      </c>
      <c r="D36" s="229">
        <v>0</v>
      </c>
      <c r="E36" s="229">
        <v>1800</v>
      </c>
      <c r="F36" s="236"/>
      <c r="G36" s="236"/>
      <c r="H36" s="236">
        <v>1800</v>
      </c>
      <c r="I36" s="236"/>
      <c r="J36" s="236"/>
      <c r="K36" s="236"/>
      <c r="L36" s="236"/>
      <c r="M36" s="236"/>
      <c r="N36" s="237"/>
    </row>
    <row r="37" spans="1:14" s="220" customFormat="1" ht="12" customHeight="1">
      <c r="A37" s="234"/>
      <c r="B37" s="235"/>
      <c r="C37" s="228" t="s">
        <v>6</v>
      </c>
      <c r="D37" s="229">
        <v>0</v>
      </c>
      <c r="E37" s="229">
        <v>1800</v>
      </c>
      <c r="F37" s="236"/>
      <c r="G37" s="236"/>
      <c r="H37" s="236">
        <v>1800</v>
      </c>
      <c r="I37" s="236"/>
      <c r="J37" s="236"/>
      <c r="K37" s="236"/>
      <c r="L37" s="236"/>
      <c r="M37" s="236"/>
      <c r="N37" s="237"/>
    </row>
    <row r="38" spans="1:14" s="220" customFormat="1" ht="12" customHeight="1">
      <c r="A38" s="231">
        <v>581900</v>
      </c>
      <c r="B38" s="227" t="s">
        <v>235</v>
      </c>
      <c r="C38" s="228" t="s">
        <v>7</v>
      </c>
      <c r="D38" s="229">
        <v>0</v>
      </c>
      <c r="E38" s="229">
        <f>SUM(F38:N38)</f>
        <v>13518</v>
      </c>
      <c r="F38" s="229">
        <v>3520</v>
      </c>
      <c r="G38" s="229">
        <v>748</v>
      </c>
      <c r="H38" s="229">
        <v>9250</v>
      </c>
      <c r="I38" s="229"/>
      <c r="J38" s="229"/>
      <c r="K38" s="229"/>
      <c r="L38" s="229"/>
      <c r="M38" s="229"/>
      <c r="N38" s="230"/>
    </row>
    <row r="39" spans="1:14" s="220" customFormat="1" ht="12" customHeight="1">
      <c r="A39" s="231"/>
      <c r="B39" s="227"/>
      <c r="C39" s="228" t="s">
        <v>5</v>
      </c>
      <c r="D39" s="229">
        <v>0</v>
      </c>
      <c r="E39" s="229">
        <v>29535</v>
      </c>
      <c r="F39" s="229">
        <v>5760</v>
      </c>
      <c r="G39" s="229">
        <v>1353</v>
      </c>
      <c r="H39" s="229">
        <v>21792</v>
      </c>
      <c r="I39" s="229">
        <v>630</v>
      </c>
      <c r="J39" s="229"/>
      <c r="K39" s="229"/>
      <c r="L39" s="229"/>
      <c r="M39" s="229"/>
      <c r="N39" s="230"/>
    </row>
    <row r="40" spans="1:14" s="220" customFormat="1" ht="12" customHeight="1">
      <c r="A40" s="231"/>
      <c r="B40" s="227"/>
      <c r="C40" s="228" t="s">
        <v>6</v>
      </c>
      <c r="D40" s="229">
        <v>0</v>
      </c>
      <c r="E40" s="229">
        <v>29535</v>
      </c>
      <c r="F40" s="229">
        <v>5760</v>
      </c>
      <c r="G40" s="229">
        <v>1353</v>
      </c>
      <c r="H40" s="229">
        <v>21792</v>
      </c>
      <c r="I40" s="229">
        <v>630</v>
      </c>
      <c r="J40" s="229"/>
      <c r="K40" s="229"/>
      <c r="L40" s="229"/>
      <c r="M40" s="229"/>
      <c r="N40" s="230"/>
    </row>
    <row r="41" spans="1:14" s="220" customFormat="1" ht="12" customHeight="1">
      <c r="A41" s="231">
        <v>681000</v>
      </c>
      <c r="B41" s="227" t="s">
        <v>236</v>
      </c>
      <c r="C41" s="228" t="s">
        <v>7</v>
      </c>
      <c r="D41" s="229">
        <v>230585</v>
      </c>
      <c r="E41" s="229">
        <f>SUM(F41:N41)</f>
        <v>36000</v>
      </c>
      <c r="F41" s="229"/>
      <c r="G41" s="229"/>
      <c r="H41" s="229">
        <v>13000</v>
      </c>
      <c r="I41" s="229"/>
      <c r="J41" s="229"/>
      <c r="K41" s="229"/>
      <c r="L41" s="229">
        <v>23000</v>
      </c>
      <c r="M41" s="229"/>
      <c r="N41" s="230"/>
    </row>
    <row r="42" spans="1:14" s="220" customFormat="1" ht="12" customHeight="1">
      <c r="A42" s="231"/>
      <c r="B42" s="227"/>
      <c r="C42" s="228" t="s">
        <v>5</v>
      </c>
      <c r="D42" s="229">
        <v>180419</v>
      </c>
      <c r="E42" s="229">
        <v>90837</v>
      </c>
      <c r="F42" s="229"/>
      <c r="G42" s="229"/>
      <c r="H42" s="229">
        <v>17337</v>
      </c>
      <c r="I42" s="229"/>
      <c r="J42" s="229"/>
      <c r="K42" s="229"/>
      <c r="L42" s="229">
        <v>73500</v>
      </c>
      <c r="M42" s="229"/>
      <c r="N42" s="230"/>
    </row>
    <row r="43" spans="1:14" s="220" customFormat="1" ht="12" customHeight="1">
      <c r="A43" s="231"/>
      <c r="B43" s="227"/>
      <c r="C43" s="228" t="s">
        <v>6</v>
      </c>
      <c r="D43" s="229">
        <v>180419</v>
      </c>
      <c r="E43" s="229">
        <v>90837</v>
      </c>
      <c r="F43" s="229"/>
      <c r="G43" s="229"/>
      <c r="H43" s="229">
        <v>17337</v>
      </c>
      <c r="I43" s="229"/>
      <c r="J43" s="229"/>
      <c r="K43" s="229"/>
      <c r="L43" s="229">
        <v>73500</v>
      </c>
      <c r="M43" s="229"/>
      <c r="N43" s="230"/>
    </row>
    <row r="44" spans="1:14" s="220" customFormat="1" ht="12" customHeight="1">
      <c r="A44" s="231">
        <v>682001</v>
      </c>
      <c r="B44" s="227" t="s">
        <v>237</v>
      </c>
      <c r="C44" s="228" t="s">
        <v>7</v>
      </c>
      <c r="D44" s="229">
        <v>116540</v>
      </c>
      <c r="E44" s="229">
        <f>SUM(F44:N44)</f>
        <v>37696</v>
      </c>
      <c r="F44" s="229"/>
      <c r="G44" s="229"/>
      <c r="H44" s="229">
        <v>37696</v>
      </c>
      <c r="I44" s="229"/>
      <c r="J44" s="229"/>
      <c r="K44" s="229"/>
      <c r="L44" s="229"/>
      <c r="M44" s="229"/>
      <c r="N44" s="230"/>
    </row>
    <row r="45" spans="1:14" s="220" customFormat="1" ht="12" customHeight="1">
      <c r="A45" s="231"/>
      <c r="B45" s="227"/>
      <c r="C45" s="228" t="s">
        <v>5</v>
      </c>
      <c r="D45" s="229">
        <v>116553</v>
      </c>
      <c r="E45" s="229">
        <v>37699</v>
      </c>
      <c r="F45" s="229"/>
      <c r="G45" s="229"/>
      <c r="H45" s="229">
        <v>37699</v>
      </c>
      <c r="I45" s="229"/>
      <c r="J45" s="229"/>
      <c r="K45" s="229"/>
      <c r="L45" s="229"/>
      <c r="M45" s="229"/>
      <c r="N45" s="230"/>
    </row>
    <row r="46" spans="1:14" s="220" customFormat="1" ht="12" customHeight="1">
      <c r="A46" s="231"/>
      <c r="B46" s="227"/>
      <c r="C46" s="228" t="s">
        <v>6</v>
      </c>
      <c r="D46" s="229">
        <v>114993</v>
      </c>
      <c r="E46" s="229">
        <v>37699</v>
      </c>
      <c r="F46" s="229"/>
      <c r="G46" s="229"/>
      <c r="H46" s="229">
        <v>37699</v>
      </c>
      <c r="I46" s="229"/>
      <c r="J46" s="229"/>
      <c r="K46" s="229"/>
      <c r="L46" s="229"/>
      <c r="M46" s="229"/>
      <c r="N46" s="230"/>
    </row>
    <row r="47" spans="1:14" s="220" customFormat="1" ht="12" customHeight="1">
      <c r="A47" s="231">
        <v>682002</v>
      </c>
      <c r="B47" s="227" t="s">
        <v>238</v>
      </c>
      <c r="C47" s="228" t="s">
        <v>7</v>
      </c>
      <c r="D47" s="229">
        <v>47281</v>
      </c>
      <c r="E47" s="229">
        <f>SUM(F47:N47)</f>
        <v>4380</v>
      </c>
      <c r="F47" s="229"/>
      <c r="G47" s="229"/>
      <c r="H47" s="229">
        <v>4380</v>
      </c>
      <c r="I47" s="229"/>
      <c r="J47" s="229"/>
      <c r="K47" s="229"/>
      <c r="L47" s="229"/>
      <c r="M47" s="229"/>
      <c r="N47" s="230"/>
    </row>
    <row r="48" spans="1:14" s="220" customFormat="1" ht="12" customHeight="1">
      <c r="A48" s="231"/>
      <c r="B48" s="227"/>
      <c r="C48" s="228" t="s">
        <v>5</v>
      </c>
      <c r="D48" s="229">
        <v>61669</v>
      </c>
      <c r="E48" s="229">
        <v>13778</v>
      </c>
      <c r="F48" s="229"/>
      <c r="G48" s="229"/>
      <c r="H48" s="229">
        <v>13778</v>
      </c>
      <c r="I48" s="229"/>
      <c r="J48" s="229"/>
      <c r="K48" s="229"/>
      <c r="L48" s="229"/>
      <c r="M48" s="229"/>
      <c r="N48" s="230"/>
    </row>
    <row r="49" spans="1:14" s="220" customFormat="1" ht="12" customHeight="1">
      <c r="A49" s="231"/>
      <c r="B49" s="227"/>
      <c r="C49" s="228" t="s">
        <v>6</v>
      </c>
      <c r="D49" s="229">
        <v>63229</v>
      </c>
      <c r="E49" s="229">
        <v>13778</v>
      </c>
      <c r="F49" s="229"/>
      <c r="G49" s="229"/>
      <c r="H49" s="229">
        <v>13778</v>
      </c>
      <c r="I49" s="229"/>
      <c r="J49" s="229"/>
      <c r="K49" s="229"/>
      <c r="L49" s="229"/>
      <c r="M49" s="229"/>
      <c r="N49" s="230"/>
    </row>
    <row r="50" spans="1:14" s="220" customFormat="1" ht="12" customHeight="1">
      <c r="A50" s="231">
        <v>683200</v>
      </c>
      <c r="B50" s="227" t="s">
        <v>239</v>
      </c>
      <c r="C50" s="228" t="s">
        <v>7</v>
      </c>
      <c r="D50" s="229">
        <v>0</v>
      </c>
      <c r="E50" s="229">
        <f>SUM(F50:N50)</f>
        <v>4700</v>
      </c>
      <c r="F50" s="229"/>
      <c r="G50" s="229"/>
      <c r="H50" s="229">
        <v>4700</v>
      </c>
      <c r="I50" s="229"/>
      <c r="J50" s="229"/>
      <c r="K50" s="229"/>
      <c r="L50" s="229"/>
      <c r="M50" s="229"/>
      <c r="N50" s="230"/>
    </row>
    <row r="51" spans="1:14" s="220" customFormat="1" ht="12" customHeight="1">
      <c r="A51" s="231"/>
      <c r="B51" s="227"/>
      <c r="C51" s="228" t="s">
        <v>5</v>
      </c>
      <c r="D51" s="229">
        <v>0</v>
      </c>
      <c r="E51" s="229">
        <v>4700</v>
      </c>
      <c r="F51" s="229"/>
      <c r="G51" s="229"/>
      <c r="H51" s="229">
        <v>4700</v>
      </c>
      <c r="I51" s="229"/>
      <c r="J51" s="229"/>
      <c r="K51" s="229"/>
      <c r="L51" s="229"/>
      <c r="M51" s="229"/>
      <c r="N51" s="230"/>
    </row>
    <row r="52" spans="1:14" s="220" customFormat="1" ht="12" customHeight="1">
      <c r="A52" s="231"/>
      <c r="B52" s="227"/>
      <c r="C52" s="228" t="s">
        <v>6</v>
      </c>
      <c r="D52" s="229">
        <v>0</v>
      </c>
      <c r="E52" s="229">
        <v>4700</v>
      </c>
      <c r="F52" s="229"/>
      <c r="G52" s="229"/>
      <c r="H52" s="229">
        <v>4700</v>
      </c>
      <c r="I52" s="229"/>
      <c r="J52" s="229"/>
      <c r="K52" s="229"/>
      <c r="L52" s="229"/>
      <c r="M52" s="229"/>
      <c r="N52" s="230"/>
    </row>
    <row r="53" spans="1:14" s="220" customFormat="1" ht="12" customHeight="1">
      <c r="A53" s="231">
        <v>750000</v>
      </c>
      <c r="B53" s="227" t="s">
        <v>240</v>
      </c>
      <c r="C53" s="228" t="s">
        <v>7</v>
      </c>
      <c r="D53" s="229">
        <v>0</v>
      </c>
      <c r="E53" s="229">
        <f>SUM(F53:N53)</f>
        <v>4356</v>
      </c>
      <c r="F53" s="229"/>
      <c r="G53" s="229"/>
      <c r="H53" s="229">
        <v>3000</v>
      </c>
      <c r="I53" s="229">
        <v>1356</v>
      </c>
      <c r="J53" s="229"/>
      <c r="K53" s="229"/>
      <c r="L53" s="229"/>
      <c r="M53" s="229"/>
      <c r="N53" s="230"/>
    </row>
    <row r="54" spans="1:14" s="220" customFormat="1" ht="12" customHeight="1">
      <c r="A54" s="231"/>
      <c r="B54" s="227"/>
      <c r="C54" s="228" t="s">
        <v>5</v>
      </c>
      <c r="D54" s="229">
        <v>0</v>
      </c>
      <c r="E54" s="229">
        <v>4356</v>
      </c>
      <c r="F54" s="229"/>
      <c r="G54" s="229"/>
      <c r="H54" s="229">
        <v>3000</v>
      </c>
      <c r="I54" s="229">
        <v>1356</v>
      </c>
      <c r="J54" s="229"/>
      <c r="K54" s="229"/>
      <c r="L54" s="229"/>
      <c r="M54" s="229"/>
      <c r="N54" s="230"/>
    </row>
    <row r="55" spans="1:14" s="220" customFormat="1" ht="12" customHeight="1">
      <c r="A55" s="231"/>
      <c r="B55" s="227"/>
      <c r="C55" s="228" t="s">
        <v>6</v>
      </c>
      <c r="D55" s="229">
        <v>0</v>
      </c>
      <c r="E55" s="229">
        <v>4356</v>
      </c>
      <c r="F55" s="229"/>
      <c r="G55" s="229"/>
      <c r="H55" s="229">
        <v>3000</v>
      </c>
      <c r="I55" s="229">
        <v>1356</v>
      </c>
      <c r="J55" s="229"/>
      <c r="K55" s="229"/>
      <c r="L55" s="229"/>
      <c r="M55" s="229"/>
      <c r="N55" s="230"/>
    </row>
    <row r="56" spans="1:14" s="220" customFormat="1" ht="12" customHeight="1">
      <c r="A56" s="231">
        <v>773000</v>
      </c>
      <c r="B56" s="227" t="s">
        <v>241</v>
      </c>
      <c r="C56" s="228" t="s">
        <v>7</v>
      </c>
      <c r="D56" s="229">
        <v>0</v>
      </c>
      <c r="E56" s="229">
        <f>SUM(F56:N56)</f>
        <v>3906</v>
      </c>
      <c r="F56" s="236"/>
      <c r="G56" s="236"/>
      <c r="H56" s="236">
        <v>3906</v>
      </c>
      <c r="I56" s="236"/>
      <c r="J56" s="236"/>
      <c r="K56" s="236"/>
      <c r="L56" s="236"/>
      <c r="M56" s="236"/>
      <c r="N56" s="237"/>
    </row>
    <row r="57" spans="1:14" s="220" customFormat="1" ht="12" customHeight="1">
      <c r="A57" s="231"/>
      <c r="B57" s="227"/>
      <c r="C57" s="228" t="s">
        <v>5</v>
      </c>
      <c r="D57" s="229">
        <v>0</v>
      </c>
      <c r="E57" s="229">
        <v>4156</v>
      </c>
      <c r="F57" s="236"/>
      <c r="G57" s="236"/>
      <c r="H57" s="236">
        <v>4156</v>
      </c>
      <c r="I57" s="236"/>
      <c r="J57" s="236"/>
      <c r="K57" s="236"/>
      <c r="L57" s="236"/>
      <c r="M57" s="236"/>
      <c r="N57" s="237"/>
    </row>
    <row r="58" spans="1:14" s="220" customFormat="1" ht="12" customHeight="1">
      <c r="A58" s="231"/>
      <c r="B58" s="227"/>
      <c r="C58" s="228" t="s">
        <v>6</v>
      </c>
      <c r="D58" s="229">
        <v>0</v>
      </c>
      <c r="E58" s="229">
        <v>4156</v>
      </c>
      <c r="F58" s="236"/>
      <c r="G58" s="236"/>
      <c r="H58" s="236">
        <v>4156</v>
      </c>
      <c r="I58" s="236"/>
      <c r="J58" s="236"/>
      <c r="K58" s="236"/>
      <c r="L58" s="236"/>
      <c r="M58" s="236"/>
      <c r="N58" s="237"/>
    </row>
    <row r="59" spans="1:14" s="220" customFormat="1" ht="12" customHeight="1">
      <c r="A59" s="231">
        <v>813000</v>
      </c>
      <c r="B59" s="227" t="s">
        <v>242</v>
      </c>
      <c r="C59" s="228" t="s">
        <v>7</v>
      </c>
      <c r="D59" s="229">
        <v>0</v>
      </c>
      <c r="E59" s="229">
        <f>SUM(F59:N59)</f>
        <v>69718</v>
      </c>
      <c r="F59" s="229"/>
      <c r="G59" s="229"/>
      <c r="H59" s="229">
        <v>50620</v>
      </c>
      <c r="I59" s="229">
        <v>19098</v>
      </c>
      <c r="J59" s="229"/>
      <c r="K59" s="229"/>
      <c r="L59" s="229"/>
      <c r="M59" s="229"/>
      <c r="N59" s="230"/>
    </row>
    <row r="60" spans="1:256" s="238" customFormat="1" ht="12" customHeight="1">
      <c r="A60" s="231"/>
      <c r="B60" s="227"/>
      <c r="C60" s="228" t="s">
        <v>5</v>
      </c>
      <c r="D60" s="229">
        <v>0</v>
      </c>
      <c r="E60" s="229">
        <v>70218</v>
      </c>
      <c r="F60" s="229"/>
      <c r="G60" s="229"/>
      <c r="H60" s="229">
        <v>51120</v>
      </c>
      <c r="I60" s="229">
        <v>19098</v>
      </c>
      <c r="J60" s="229"/>
      <c r="K60" s="229"/>
      <c r="L60" s="229"/>
      <c r="M60" s="229"/>
      <c r="N60" s="230"/>
      <c r="GN60" s="239"/>
      <c r="GO60" s="239"/>
      <c r="GP60" s="239"/>
      <c r="GQ60" s="239"/>
      <c r="GR60" s="239"/>
      <c r="GS60" s="239"/>
      <c r="GT60" s="239"/>
      <c r="GU60" s="239"/>
      <c r="GV60" s="239"/>
      <c r="GW60" s="239"/>
      <c r="GX60" s="239"/>
      <c r="GY60" s="239"/>
      <c r="GZ60" s="239"/>
      <c r="HA60" s="239"/>
      <c r="HB60" s="239"/>
      <c r="HC60" s="239"/>
      <c r="HD60" s="239"/>
      <c r="HE60" s="239"/>
      <c r="HF60" s="239"/>
      <c r="HG60" s="239"/>
      <c r="HH60" s="239"/>
      <c r="HI60" s="239"/>
      <c r="HJ60" s="239"/>
      <c r="HK60" s="239"/>
      <c r="HL60" s="239"/>
      <c r="HM60" s="239"/>
      <c r="HN60" s="239"/>
      <c r="HO60" s="239"/>
      <c r="HP60" s="239"/>
      <c r="HQ60" s="239"/>
      <c r="HR60" s="239"/>
      <c r="HS60" s="239"/>
      <c r="HT60" s="239"/>
      <c r="HU60" s="239"/>
      <c r="HV60" s="239"/>
      <c r="HW60" s="239"/>
      <c r="HX60" s="239"/>
      <c r="HY60" s="239"/>
      <c r="HZ60" s="239"/>
      <c r="IA60" s="239"/>
      <c r="IB60" s="239"/>
      <c r="IC60" s="239"/>
      <c r="ID60" s="239"/>
      <c r="IE60" s="239"/>
      <c r="IF60" s="239"/>
      <c r="IG60" s="239"/>
      <c r="IH60" s="239"/>
      <c r="II60" s="239"/>
      <c r="IJ60" s="239"/>
      <c r="IK60" s="239"/>
      <c r="IL60" s="239"/>
      <c r="IM60" s="239"/>
      <c r="IN60" s="239"/>
      <c r="IO60" s="239"/>
      <c r="IP60" s="239"/>
      <c r="IQ60" s="239"/>
      <c r="IR60" s="239"/>
      <c r="IS60" s="239"/>
      <c r="IT60" s="239"/>
      <c r="IU60" s="239"/>
      <c r="IV60" s="239"/>
    </row>
    <row r="61" spans="1:256" s="238" customFormat="1" ht="12" customHeight="1">
      <c r="A61" s="240"/>
      <c r="B61" s="241"/>
      <c r="C61" s="242" t="s">
        <v>6</v>
      </c>
      <c r="D61" s="243">
        <v>0</v>
      </c>
      <c r="E61" s="243">
        <v>70218</v>
      </c>
      <c r="F61" s="243"/>
      <c r="G61" s="243"/>
      <c r="H61" s="243">
        <v>51120</v>
      </c>
      <c r="I61" s="243">
        <v>19098</v>
      </c>
      <c r="J61" s="243"/>
      <c r="K61" s="243"/>
      <c r="L61" s="243"/>
      <c r="M61" s="243"/>
      <c r="N61" s="244"/>
      <c r="GN61" s="239"/>
      <c r="GO61" s="239"/>
      <c r="GP61" s="239"/>
      <c r="GQ61" s="239"/>
      <c r="GR61" s="239"/>
      <c r="GS61" s="239"/>
      <c r="GT61" s="239"/>
      <c r="GU61" s="239"/>
      <c r="GV61" s="239"/>
      <c r="GW61" s="239"/>
      <c r="GX61" s="239"/>
      <c r="GY61" s="239"/>
      <c r="GZ61" s="239"/>
      <c r="HA61" s="239"/>
      <c r="HB61" s="239"/>
      <c r="HC61" s="239"/>
      <c r="HD61" s="239"/>
      <c r="HE61" s="239"/>
      <c r="HF61" s="239"/>
      <c r="HG61" s="239"/>
      <c r="HH61" s="239"/>
      <c r="HI61" s="239"/>
      <c r="HJ61" s="239"/>
      <c r="HK61" s="239"/>
      <c r="HL61" s="239"/>
      <c r="HM61" s="239"/>
      <c r="HN61" s="239"/>
      <c r="HO61" s="239"/>
      <c r="HP61" s="239"/>
      <c r="HQ61" s="239"/>
      <c r="HR61" s="239"/>
      <c r="HS61" s="239"/>
      <c r="HT61" s="239"/>
      <c r="HU61" s="239"/>
      <c r="HV61" s="239"/>
      <c r="HW61" s="239"/>
      <c r="HX61" s="239"/>
      <c r="HY61" s="239"/>
      <c r="HZ61" s="239"/>
      <c r="IA61" s="239"/>
      <c r="IB61" s="239"/>
      <c r="IC61" s="239"/>
      <c r="ID61" s="239"/>
      <c r="IE61" s="239"/>
      <c r="IF61" s="239"/>
      <c r="IG61" s="239"/>
      <c r="IH61" s="239"/>
      <c r="II61" s="239"/>
      <c r="IJ61" s="239"/>
      <c r="IK61" s="239"/>
      <c r="IL61" s="239"/>
      <c r="IM61" s="239"/>
      <c r="IN61" s="239"/>
      <c r="IO61" s="239"/>
      <c r="IP61" s="239"/>
      <c r="IQ61" s="239"/>
      <c r="IR61" s="239"/>
      <c r="IS61" s="239"/>
      <c r="IT61" s="239"/>
      <c r="IU61" s="239"/>
      <c r="IV61" s="239"/>
    </row>
    <row r="62" spans="1:256" s="238" customFormat="1" ht="12" customHeight="1">
      <c r="A62" s="245">
        <v>813000</v>
      </c>
      <c r="B62" s="246" t="s">
        <v>243</v>
      </c>
      <c r="C62" s="247" t="s">
        <v>7</v>
      </c>
      <c r="D62" s="248">
        <v>0</v>
      </c>
      <c r="E62" s="248">
        <f>SUM(F62:N62)</f>
        <v>2000</v>
      </c>
      <c r="F62" s="248"/>
      <c r="G62" s="248"/>
      <c r="H62" s="248">
        <v>2000</v>
      </c>
      <c r="I62" s="248"/>
      <c r="J62" s="248"/>
      <c r="K62" s="248"/>
      <c r="L62" s="248"/>
      <c r="M62" s="248"/>
      <c r="N62" s="249"/>
      <c r="GN62" s="220"/>
      <c r="GO62" s="220"/>
      <c r="GP62" s="220"/>
      <c r="GQ62" s="220"/>
      <c r="GR62" s="220"/>
      <c r="GS62" s="220"/>
      <c r="GT62" s="220"/>
      <c r="GU62" s="220"/>
      <c r="GV62" s="220"/>
      <c r="GW62" s="220"/>
      <c r="GX62" s="220"/>
      <c r="GY62" s="220"/>
      <c r="GZ62" s="220"/>
      <c r="HA62" s="220"/>
      <c r="HB62" s="220"/>
      <c r="HC62" s="220"/>
      <c r="HD62" s="220"/>
      <c r="HE62" s="220"/>
      <c r="HF62" s="220"/>
      <c r="HG62" s="220"/>
      <c r="HH62" s="220"/>
      <c r="HI62" s="220"/>
      <c r="HJ62" s="220"/>
      <c r="HK62" s="220"/>
      <c r="HL62" s="220"/>
      <c r="HM62" s="220"/>
      <c r="HN62" s="220"/>
      <c r="HO62" s="220"/>
      <c r="HP62" s="220"/>
      <c r="HQ62" s="220"/>
      <c r="HR62" s="220"/>
      <c r="HS62" s="220"/>
      <c r="HT62" s="220"/>
      <c r="HU62" s="220"/>
      <c r="HV62" s="220"/>
      <c r="HW62" s="220"/>
      <c r="HX62" s="220"/>
      <c r="HY62" s="220"/>
      <c r="HZ62" s="220"/>
      <c r="IA62" s="220"/>
      <c r="IB62" s="220"/>
      <c r="IC62" s="220"/>
      <c r="ID62" s="220"/>
      <c r="IE62" s="220"/>
      <c r="IF62" s="220"/>
      <c r="IG62" s="220"/>
      <c r="IH62" s="220"/>
      <c r="II62" s="220"/>
      <c r="IJ62" s="220"/>
      <c r="IK62" s="220"/>
      <c r="IL62" s="220"/>
      <c r="IM62" s="220"/>
      <c r="IN62" s="220"/>
      <c r="IO62" s="220"/>
      <c r="IP62" s="220"/>
      <c r="IQ62" s="220"/>
      <c r="IR62" s="220"/>
      <c r="IS62" s="220"/>
      <c r="IT62" s="220"/>
      <c r="IU62" s="220"/>
      <c r="IV62" s="220"/>
    </row>
    <row r="63" spans="1:14" s="220" customFormat="1" ht="12" customHeight="1">
      <c r="A63" s="245"/>
      <c r="B63" s="246"/>
      <c r="C63" s="228" t="s">
        <v>5</v>
      </c>
      <c r="D63" s="248">
        <v>0</v>
      </c>
      <c r="E63" s="229">
        <v>2000</v>
      </c>
      <c r="F63" s="248"/>
      <c r="G63" s="248"/>
      <c r="H63" s="248">
        <v>2000</v>
      </c>
      <c r="I63" s="248"/>
      <c r="J63" s="248"/>
      <c r="K63" s="248"/>
      <c r="L63" s="248"/>
      <c r="M63" s="248"/>
      <c r="N63" s="249"/>
    </row>
    <row r="64" spans="1:14" s="220" customFormat="1" ht="12" customHeight="1">
      <c r="A64" s="245"/>
      <c r="B64" s="246"/>
      <c r="C64" s="228" t="s">
        <v>6</v>
      </c>
      <c r="D64" s="248">
        <v>0</v>
      </c>
      <c r="E64" s="229">
        <v>2000</v>
      </c>
      <c r="F64" s="248"/>
      <c r="G64" s="248"/>
      <c r="H64" s="248">
        <v>2000</v>
      </c>
      <c r="I64" s="248"/>
      <c r="J64" s="248"/>
      <c r="K64" s="248"/>
      <c r="L64" s="248"/>
      <c r="M64" s="248"/>
      <c r="N64" s="249"/>
    </row>
    <row r="65" spans="1:14" s="220" customFormat="1" ht="12" customHeight="1">
      <c r="A65" s="245">
        <v>821900</v>
      </c>
      <c r="B65" s="246" t="s">
        <v>244</v>
      </c>
      <c r="C65" s="228" t="s">
        <v>7</v>
      </c>
      <c r="D65" s="248">
        <v>0</v>
      </c>
      <c r="E65" s="229">
        <f>SUM(F65:N65)</f>
        <v>4250</v>
      </c>
      <c r="F65" s="250"/>
      <c r="G65" s="250"/>
      <c r="H65" s="250">
        <v>4250</v>
      </c>
      <c r="I65" s="250"/>
      <c r="J65" s="250"/>
      <c r="K65" s="250"/>
      <c r="L65" s="250"/>
      <c r="M65" s="250"/>
      <c r="N65" s="251"/>
    </row>
    <row r="66" spans="1:14" s="220" customFormat="1" ht="12" customHeight="1">
      <c r="A66" s="231"/>
      <c r="B66" s="227"/>
      <c r="C66" s="228" t="s">
        <v>5</v>
      </c>
      <c r="D66" s="229">
        <v>0</v>
      </c>
      <c r="E66" s="229">
        <v>5000</v>
      </c>
      <c r="F66" s="236"/>
      <c r="G66" s="236"/>
      <c r="H66" s="236">
        <v>5000</v>
      </c>
      <c r="I66" s="236"/>
      <c r="J66" s="236"/>
      <c r="K66" s="236"/>
      <c r="L66" s="236"/>
      <c r="M66" s="236"/>
      <c r="N66" s="237"/>
    </row>
    <row r="67" spans="1:14" s="220" customFormat="1" ht="12" customHeight="1">
      <c r="A67" s="231"/>
      <c r="B67" s="227"/>
      <c r="C67" s="228" t="s">
        <v>6</v>
      </c>
      <c r="D67" s="229">
        <v>0</v>
      </c>
      <c r="E67" s="229">
        <v>5000</v>
      </c>
      <c r="F67" s="236"/>
      <c r="G67" s="236"/>
      <c r="H67" s="236">
        <v>5000</v>
      </c>
      <c r="I67" s="236"/>
      <c r="J67" s="236"/>
      <c r="K67" s="236"/>
      <c r="L67" s="236"/>
      <c r="M67" s="236"/>
      <c r="N67" s="237"/>
    </row>
    <row r="68" spans="1:14" s="220" customFormat="1" ht="12" customHeight="1">
      <c r="A68" s="231">
        <v>829900</v>
      </c>
      <c r="B68" s="227" t="s">
        <v>245</v>
      </c>
      <c r="C68" s="228" t="s">
        <v>7</v>
      </c>
      <c r="D68" s="229">
        <v>0</v>
      </c>
      <c r="E68" s="229">
        <f>SUM(F68:N68)</f>
        <v>0</v>
      </c>
      <c r="F68" s="236"/>
      <c r="G68" s="236"/>
      <c r="H68" s="236"/>
      <c r="I68" s="236"/>
      <c r="J68" s="236"/>
      <c r="K68" s="236"/>
      <c r="L68" s="236"/>
      <c r="M68" s="236"/>
      <c r="N68" s="237"/>
    </row>
    <row r="69" spans="1:14" s="220" customFormat="1" ht="12" customHeight="1">
      <c r="A69" s="231"/>
      <c r="B69" s="227"/>
      <c r="C69" s="228" t="s">
        <v>5</v>
      </c>
      <c r="D69" s="229">
        <v>13314</v>
      </c>
      <c r="E69" s="229">
        <v>13314</v>
      </c>
      <c r="F69" s="236">
        <v>10122</v>
      </c>
      <c r="G69" s="236">
        <v>2494</v>
      </c>
      <c r="H69" s="236">
        <v>698</v>
      </c>
      <c r="I69" s="236"/>
      <c r="J69" s="236"/>
      <c r="K69" s="236"/>
      <c r="L69" s="236"/>
      <c r="M69" s="236"/>
      <c r="N69" s="237"/>
    </row>
    <row r="70" spans="1:14" s="220" customFormat="1" ht="12" customHeight="1">
      <c r="A70" s="231"/>
      <c r="B70" s="227"/>
      <c r="C70" s="228" t="s">
        <v>6</v>
      </c>
      <c r="D70" s="229">
        <v>13314</v>
      </c>
      <c r="E70" s="229">
        <v>13314</v>
      </c>
      <c r="F70" s="236">
        <v>10122</v>
      </c>
      <c r="G70" s="236">
        <v>2494</v>
      </c>
      <c r="H70" s="236">
        <v>698</v>
      </c>
      <c r="I70" s="236"/>
      <c r="J70" s="236"/>
      <c r="K70" s="236"/>
      <c r="L70" s="236"/>
      <c r="M70" s="236"/>
      <c r="N70" s="237"/>
    </row>
    <row r="71" spans="1:14" s="220" customFormat="1" ht="12" customHeight="1">
      <c r="A71" s="231">
        <v>841112</v>
      </c>
      <c r="B71" s="227" t="s">
        <v>246</v>
      </c>
      <c r="C71" s="228" t="s">
        <v>7</v>
      </c>
      <c r="D71" s="229">
        <v>0</v>
      </c>
      <c r="E71" s="229">
        <f>SUM(F71:N71)</f>
        <v>48459</v>
      </c>
      <c r="F71" s="236">
        <v>38188</v>
      </c>
      <c r="G71" s="236">
        <v>10271</v>
      </c>
      <c r="H71" s="236"/>
      <c r="I71" s="236"/>
      <c r="J71" s="236"/>
      <c r="K71" s="236"/>
      <c r="L71" s="236"/>
      <c r="M71" s="236"/>
      <c r="N71" s="237"/>
    </row>
    <row r="72" spans="1:14" s="220" customFormat="1" ht="12" customHeight="1">
      <c r="A72" s="231"/>
      <c r="B72" s="227"/>
      <c r="C72" s="228" t="s">
        <v>5</v>
      </c>
      <c r="D72" s="229">
        <v>0</v>
      </c>
      <c r="E72" s="229">
        <v>48459</v>
      </c>
      <c r="F72" s="236">
        <v>38188</v>
      </c>
      <c r="G72" s="236">
        <v>10271</v>
      </c>
      <c r="H72" s="236"/>
      <c r="I72" s="236"/>
      <c r="J72" s="236"/>
      <c r="K72" s="236"/>
      <c r="L72" s="236"/>
      <c r="M72" s="236"/>
      <c r="N72" s="237"/>
    </row>
    <row r="73" spans="1:14" s="220" customFormat="1" ht="12" customHeight="1">
      <c r="A73" s="231"/>
      <c r="B73" s="227"/>
      <c r="C73" s="228" t="s">
        <v>6</v>
      </c>
      <c r="D73" s="229">
        <v>0</v>
      </c>
      <c r="E73" s="229">
        <v>48459</v>
      </c>
      <c r="F73" s="236">
        <v>38188</v>
      </c>
      <c r="G73" s="236">
        <v>10271</v>
      </c>
      <c r="H73" s="236"/>
      <c r="I73" s="236"/>
      <c r="J73" s="236"/>
      <c r="K73" s="236"/>
      <c r="L73" s="236"/>
      <c r="M73" s="236"/>
      <c r="N73" s="237"/>
    </row>
    <row r="74" spans="1:14" s="220" customFormat="1" ht="12" customHeight="1">
      <c r="A74" s="231">
        <v>841116</v>
      </c>
      <c r="B74" s="227" t="s">
        <v>247</v>
      </c>
      <c r="C74" s="228" t="s">
        <v>7</v>
      </c>
      <c r="D74" s="229">
        <v>3</v>
      </c>
      <c r="E74" s="229">
        <f>SUM(F74:N74)</f>
        <v>3</v>
      </c>
      <c r="F74" s="236"/>
      <c r="G74" s="236"/>
      <c r="H74" s="236">
        <v>3</v>
      </c>
      <c r="I74" s="236"/>
      <c r="J74" s="236"/>
      <c r="K74" s="236"/>
      <c r="L74" s="236"/>
      <c r="M74" s="236"/>
      <c r="N74" s="237"/>
    </row>
    <row r="75" spans="1:14" s="220" customFormat="1" ht="12" customHeight="1">
      <c r="A75" s="231"/>
      <c r="B75" s="227"/>
      <c r="C75" s="228" t="s">
        <v>5</v>
      </c>
      <c r="D75" s="229">
        <v>3</v>
      </c>
      <c r="E75" s="229">
        <v>3</v>
      </c>
      <c r="F75" s="236"/>
      <c r="G75" s="236"/>
      <c r="H75" s="236">
        <v>3</v>
      </c>
      <c r="I75" s="236"/>
      <c r="J75" s="236"/>
      <c r="K75" s="236"/>
      <c r="L75" s="236"/>
      <c r="M75" s="236"/>
      <c r="N75" s="237"/>
    </row>
    <row r="76" spans="1:14" s="220" customFormat="1" ht="12" customHeight="1">
      <c r="A76" s="231"/>
      <c r="B76" s="227"/>
      <c r="C76" s="228" t="s">
        <v>6</v>
      </c>
      <c r="D76" s="229">
        <v>3</v>
      </c>
      <c r="E76" s="229">
        <v>3</v>
      </c>
      <c r="F76" s="236"/>
      <c r="G76" s="236"/>
      <c r="H76" s="236">
        <v>3</v>
      </c>
      <c r="I76" s="236"/>
      <c r="J76" s="236"/>
      <c r="K76" s="236"/>
      <c r="L76" s="236"/>
      <c r="M76" s="236"/>
      <c r="N76" s="237"/>
    </row>
    <row r="77" spans="1:14" s="220" customFormat="1" ht="12" customHeight="1">
      <c r="A77" s="231">
        <v>841126</v>
      </c>
      <c r="B77" s="227" t="s">
        <v>248</v>
      </c>
      <c r="C77" s="228" t="s">
        <v>7</v>
      </c>
      <c r="D77" s="229">
        <v>87215</v>
      </c>
      <c r="E77" s="229">
        <f>SUM(F77:N77)</f>
        <v>1080392</v>
      </c>
      <c r="F77" s="236">
        <v>231678</v>
      </c>
      <c r="G77" s="236">
        <v>75612</v>
      </c>
      <c r="H77" s="236">
        <v>221450</v>
      </c>
      <c r="I77" s="236">
        <v>28750</v>
      </c>
      <c r="J77" s="236"/>
      <c r="K77" s="236"/>
      <c r="L77" s="236">
        <v>24431</v>
      </c>
      <c r="M77" s="236"/>
      <c r="N77" s="237">
        <v>498471</v>
      </c>
    </row>
    <row r="78" spans="1:14" s="220" customFormat="1" ht="12" customHeight="1">
      <c r="A78" s="231"/>
      <c r="B78" s="227"/>
      <c r="C78" s="228" t="s">
        <v>5</v>
      </c>
      <c r="D78" s="229">
        <v>79019</v>
      </c>
      <c r="E78" s="229">
        <v>730877</v>
      </c>
      <c r="F78" s="236">
        <v>232115</v>
      </c>
      <c r="G78" s="236">
        <v>75716</v>
      </c>
      <c r="H78" s="236">
        <v>209662</v>
      </c>
      <c r="I78" s="236">
        <v>29283</v>
      </c>
      <c r="J78" s="236"/>
      <c r="K78" s="236"/>
      <c r="L78" s="236">
        <v>32685</v>
      </c>
      <c r="M78" s="236"/>
      <c r="N78" s="237">
        <v>151416</v>
      </c>
    </row>
    <row r="79" spans="1:14" s="220" customFormat="1" ht="12" customHeight="1">
      <c r="A79" s="231"/>
      <c r="B79" s="227"/>
      <c r="C79" s="228" t="s">
        <v>6</v>
      </c>
      <c r="D79" s="229">
        <v>79019</v>
      </c>
      <c r="E79" s="229">
        <v>730877</v>
      </c>
      <c r="F79" s="236">
        <v>232115</v>
      </c>
      <c r="G79" s="236">
        <v>75716</v>
      </c>
      <c r="H79" s="236">
        <v>209662</v>
      </c>
      <c r="I79" s="236">
        <v>29283</v>
      </c>
      <c r="J79" s="236"/>
      <c r="K79" s="236"/>
      <c r="L79" s="236">
        <v>32685</v>
      </c>
      <c r="M79" s="236"/>
      <c r="N79" s="237">
        <v>151416</v>
      </c>
    </row>
    <row r="80" spans="1:14" s="220" customFormat="1" ht="12" customHeight="1">
      <c r="A80" s="231">
        <v>841126</v>
      </c>
      <c r="B80" s="227" t="s">
        <v>249</v>
      </c>
      <c r="C80" s="228" t="s">
        <v>7</v>
      </c>
      <c r="D80" s="229">
        <v>601932</v>
      </c>
      <c r="E80" s="229">
        <f>SUM(F80:N80)</f>
        <v>0</v>
      </c>
      <c r="F80" s="236"/>
      <c r="G80" s="236"/>
      <c r="H80" s="236"/>
      <c r="I80" s="236"/>
      <c r="J80" s="236"/>
      <c r="K80" s="236"/>
      <c r="L80" s="236"/>
      <c r="M80" s="236"/>
      <c r="N80" s="237"/>
    </row>
    <row r="81" spans="1:14" s="220" customFormat="1" ht="12" customHeight="1">
      <c r="A81" s="231"/>
      <c r="B81" s="227"/>
      <c r="C81" s="228" t="s">
        <v>5</v>
      </c>
      <c r="D81" s="229">
        <v>842333</v>
      </c>
      <c r="E81" s="229">
        <f>SUM(F81:N81)</f>
        <v>0</v>
      </c>
      <c r="F81" s="236"/>
      <c r="G81" s="236"/>
      <c r="H81" s="236"/>
      <c r="I81" s="236"/>
      <c r="J81" s="236"/>
      <c r="K81" s="236"/>
      <c r="L81" s="236"/>
      <c r="M81" s="236"/>
      <c r="N81" s="237"/>
    </row>
    <row r="82" spans="1:14" s="220" customFormat="1" ht="12" customHeight="1">
      <c r="A82" s="231"/>
      <c r="B82" s="227"/>
      <c r="C82" s="228" t="s">
        <v>6</v>
      </c>
      <c r="D82" s="229">
        <v>842333</v>
      </c>
      <c r="E82" s="229">
        <f>SUM(F82:N82)</f>
        <v>0</v>
      </c>
      <c r="F82" s="236"/>
      <c r="G82" s="236"/>
      <c r="H82" s="236"/>
      <c r="I82" s="236"/>
      <c r="J82" s="236"/>
      <c r="K82" s="236"/>
      <c r="L82" s="236"/>
      <c r="M82" s="236"/>
      <c r="N82" s="237"/>
    </row>
    <row r="83" spans="1:14" s="220" customFormat="1" ht="12" customHeight="1">
      <c r="A83" s="231">
        <v>841133</v>
      </c>
      <c r="B83" s="227" t="s">
        <v>250</v>
      </c>
      <c r="C83" s="228" t="s">
        <v>7</v>
      </c>
      <c r="D83" s="229">
        <v>1452675</v>
      </c>
      <c r="E83" s="229">
        <f>SUM(F83:N83)</f>
        <v>54842</v>
      </c>
      <c r="F83" s="236">
        <v>43764</v>
      </c>
      <c r="G83" s="236">
        <v>11078</v>
      </c>
      <c r="H83" s="236"/>
      <c r="I83" s="236"/>
      <c r="J83" s="236"/>
      <c r="K83" s="236"/>
      <c r="L83" s="236"/>
      <c r="M83" s="236"/>
      <c r="N83" s="237"/>
    </row>
    <row r="84" spans="1:14" s="220" customFormat="1" ht="12" customHeight="1">
      <c r="A84" s="231"/>
      <c r="B84" s="227"/>
      <c r="C84" s="228" t="s">
        <v>5</v>
      </c>
      <c r="D84" s="229">
        <v>1462608</v>
      </c>
      <c r="E84" s="229">
        <v>64515</v>
      </c>
      <c r="F84" s="236">
        <v>42842</v>
      </c>
      <c r="G84" s="236">
        <v>10828</v>
      </c>
      <c r="H84" s="236">
        <v>10845</v>
      </c>
      <c r="I84" s="236"/>
      <c r="J84" s="236"/>
      <c r="K84" s="236"/>
      <c r="L84" s="236"/>
      <c r="M84" s="236"/>
      <c r="N84" s="237"/>
    </row>
    <row r="85" spans="1:14" s="220" customFormat="1" ht="12" customHeight="1">
      <c r="A85" s="231"/>
      <c r="B85" s="227"/>
      <c r="C85" s="228" t="s">
        <v>6</v>
      </c>
      <c r="D85" s="229">
        <v>1462608</v>
      </c>
      <c r="E85" s="229">
        <v>64515</v>
      </c>
      <c r="F85" s="236">
        <v>42842</v>
      </c>
      <c r="G85" s="236">
        <v>10828</v>
      </c>
      <c r="H85" s="236">
        <v>10845</v>
      </c>
      <c r="I85" s="236"/>
      <c r="J85" s="236"/>
      <c r="K85" s="236"/>
      <c r="L85" s="236"/>
      <c r="M85" s="236"/>
      <c r="N85" s="237"/>
    </row>
    <row r="86" spans="1:14" s="220" customFormat="1" ht="12" customHeight="1">
      <c r="A86" s="231">
        <v>841191</v>
      </c>
      <c r="B86" s="227" t="s">
        <v>251</v>
      </c>
      <c r="C86" s="228" t="s">
        <v>7</v>
      </c>
      <c r="D86" s="229">
        <v>0</v>
      </c>
      <c r="E86" s="229">
        <f>SUM(F86:N86)</f>
        <v>0</v>
      </c>
      <c r="F86" s="236"/>
      <c r="G86" s="236"/>
      <c r="H86" s="236"/>
      <c r="I86" s="236"/>
      <c r="J86" s="236"/>
      <c r="K86" s="236"/>
      <c r="L86" s="236"/>
      <c r="M86" s="236"/>
      <c r="N86" s="237"/>
    </row>
    <row r="87" spans="1:14" s="220" customFormat="1" ht="12" customHeight="1">
      <c r="A87" s="231"/>
      <c r="B87" s="227"/>
      <c r="C87" s="228" t="s">
        <v>5</v>
      </c>
      <c r="D87" s="229">
        <v>0</v>
      </c>
      <c r="E87" s="229">
        <v>336</v>
      </c>
      <c r="F87" s="236"/>
      <c r="G87" s="236"/>
      <c r="H87" s="236">
        <v>336</v>
      </c>
      <c r="I87" s="236"/>
      <c r="J87" s="236"/>
      <c r="K87" s="236"/>
      <c r="L87" s="236"/>
      <c r="M87" s="236"/>
      <c r="N87" s="237"/>
    </row>
    <row r="88" spans="1:14" s="220" customFormat="1" ht="12" customHeight="1">
      <c r="A88" s="231"/>
      <c r="B88" s="227"/>
      <c r="C88" s="228" t="s">
        <v>6</v>
      </c>
      <c r="D88" s="229">
        <v>0</v>
      </c>
      <c r="E88" s="229">
        <v>336</v>
      </c>
      <c r="F88" s="236"/>
      <c r="G88" s="236"/>
      <c r="H88" s="236">
        <v>336</v>
      </c>
      <c r="I88" s="236"/>
      <c r="J88" s="236"/>
      <c r="K88" s="236"/>
      <c r="L88" s="236"/>
      <c r="M88" s="236"/>
      <c r="N88" s="237"/>
    </row>
    <row r="89" spans="1:14" s="220" customFormat="1" ht="12" customHeight="1">
      <c r="A89" s="231">
        <v>841192</v>
      </c>
      <c r="B89" s="227" t="s">
        <v>252</v>
      </c>
      <c r="C89" s="228" t="s">
        <v>7</v>
      </c>
      <c r="D89" s="229">
        <v>1500</v>
      </c>
      <c r="E89" s="229">
        <f>SUM(F89:N89)</f>
        <v>2000</v>
      </c>
      <c r="F89" s="236"/>
      <c r="G89" s="236"/>
      <c r="H89" s="236">
        <v>2000</v>
      </c>
      <c r="I89" s="236"/>
      <c r="J89" s="236"/>
      <c r="K89" s="236"/>
      <c r="L89" s="236"/>
      <c r="M89" s="252"/>
      <c r="N89" s="237"/>
    </row>
    <row r="90" spans="1:14" s="238" customFormat="1" ht="12" customHeight="1">
      <c r="A90" s="231"/>
      <c r="B90" s="227"/>
      <c r="C90" s="228" t="s">
        <v>5</v>
      </c>
      <c r="D90" s="229">
        <v>1500</v>
      </c>
      <c r="E90" s="229">
        <v>3022</v>
      </c>
      <c r="F90" s="236"/>
      <c r="G90" s="236"/>
      <c r="H90" s="236">
        <v>3022</v>
      </c>
      <c r="I90" s="236"/>
      <c r="J90" s="236"/>
      <c r="K90" s="236"/>
      <c r="L90" s="236"/>
      <c r="M90" s="252"/>
      <c r="N90" s="237"/>
    </row>
    <row r="91" spans="1:14" s="238" customFormat="1" ht="12" customHeight="1">
      <c r="A91" s="231"/>
      <c r="B91" s="227"/>
      <c r="C91" s="228" t="s">
        <v>6</v>
      </c>
      <c r="D91" s="229">
        <v>1500</v>
      </c>
      <c r="E91" s="229">
        <v>3022</v>
      </c>
      <c r="F91" s="236"/>
      <c r="G91" s="236"/>
      <c r="H91" s="236">
        <v>3022</v>
      </c>
      <c r="I91" s="236"/>
      <c r="J91" s="236"/>
      <c r="K91" s="236"/>
      <c r="L91" s="236"/>
      <c r="M91" s="252"/>
      <c r="N91" s="237"/>
    </row>
    <row r="92" spans="1:14" s="238" customFormat="1" ht="12" customHeight="1">
      <c r="A92" s="231">
        <v>841192</v>
      </c>
      <c r="B92" s="227" t="s">
        <v>253</v>
      </c>
      <c r="C92" s="228" t="s">
        <v>7</v>
      </c>
      <c r="D92" s="229">
        <v>0</v>
      </c>
      <c r="E92" s="229">
        <f>SUM(F92:N92)</f>
        <v>5080</v>
      </c>
      <c r="F92" s="236">
        <v>4000</v>
      </c>
      <c r="G92" s="236">
        <v>1080</v>
      </c>
      <c r="H92" s="236"/>
      <c r="I92" s="236"/>
      <c r="J92" s="236"/>
      <c r="K92" s="236"/>
      <c r="L92" s="236"/>
      <c r="M92" s="252"/>
      <c r="N92" s="237"/>
    </row>
    <row r="93" spans="1:14" s="220" customFormat="1" ht="12" customHeight="1">
      <c r="A93" s="231"/>
      <c r="B93" s="227"/>
      <c r="C93" s="228" t="s">
        <v>5</v>
      </c>
      <c r="D93" s="229">
        <v>0</v>
      </c>
      <c r="E93" s="229">
        <v>5080</v>
      </c>
      <c r="F93" s="236">
        <v>3807</v>
      </c>
      <c r="G93" s="236">
        <v>1080</v>
      </c>
      <c r="H93" s="236"/>
      <c r="I93" s="236">
        <v>193</v>
      </c>
      <c r="J93" s="236"/>
      <c r="K93" s="236"/>
      <c r="L93" s="236"/>
      <c r="M93" s="252"/>
      <c r="N93" s="237"/>
    </row>
    <row r="94" spans="1:14" s="220" customFormat="1" ht="12" customHeight="1">
      <c r="A94" s="231"/>
      <c r="B94" s="227"/>
      <c r="C94" s="228" t="s">
        <v>6</v>
      </c>
      <c r="D94" s="229">
        <v>0</v>
      </c>
      <c r="E94" s="229">
        <v>5080</v>
      </c>
      <c r="F94" s="236">
        <v>3807</v>
      </c>
      <c r="G94" s="236">
        <v>1080</v>
      </c>
      <c r="H94" s="236"/>
      <c r="I94" s="236">
        <v>193</v>
      </c>
      <c r="J94" s="236"/>
      <c r="K94" s="236"/>
      <c r="L94" s="236"/>
      <c r="M94" s="252"/>
      <c r="N94" s="237"/>
    </row>
    <row r="95" spans="1:14" s="220" customFormat="1" ht="12" customHeight="1">
      <c r="A95" s="231">
        <v>841192</v>
      </c>
      <c r="B95" s="227" t="s">
        <v>254</v>
      </c>
      <c r="C95" s="228" t="s">
        <v>7</v>
      </c>
      <c r="D95" s="229">
        <v>1000</v>
      </c>
      <c r="E95" s="229">
        <f>SUM(F95:N95)</f>
        <v>0</v>
      </c>
      <c r="F95" s="236"/>
      <c r="G95" s="236"/>
      <c r="H95" s="236"/>
      <c r="I95" s="236"/>
      <c r="J95" s="236"/>
      <c r="K95" s="236"/>
      <c r="L95" s="236"/>
      <c r="M95" s="236"/>
      <c r="N95" s="237"/>
    </row>
    <row r="96" spans="1:14" s="220" customFormat="1" ht="12" customHeight="1">
      <c r="A96" s="231"/>
      <c r="B96" s="227"/>
      <c r="C96" s="228" t="s">
        <v>5</v>
      </c>
      <c r="D96" s="229">
        <v>1000</v>
      </c>
      <c r="E96" s="229">
        <f>SUM(F96:N96)</f>
        <v>0</v>
      </c>
      <c r="F96" s="236"/>
      <c r="G96" s="236"/>
      <c r="H96" s="236"/>
      <c r="I96" s="236"/>
      <c r="J96" s="236"/>
      <c r="K96" s="236"/>
      <c r="L96" s="236"/>
      <c r="M96" s="236"/>
      <c r="N96" s="237"/>
    </row>
    <row r="97" spans="1:14" s="220" customFormat="1" ht="12" customHeight="1">
      <c r="A97" s="231"/>
      <c r="B97" s="227"/>
      <c r="C97" s="228" t="s">
        <v>6</v>
      </c>
      <c r="D97" s="229">
        <v>1000</v>
      </c>
      <c r="E97" s="229">
        <f>SUM(F97:N97)</f>
        <v>0</v>
      </c>
      <c r="F97" s="236"/>
      <c r="G97" s="236"/>
      <c r="H97" s="236"/>
      <c r="I97" s="236"/>
      <c r="J97" s="236"/>
      <c r="K97" s="236"/>
      <c r="L97" s="236"/>
      <c r="M97" s="236"/>
      <c r="N97" s="237"/>
    </row>
    <row r="98" spans="1:14" s="220" customFormat="1" ht="12" customHeight="1">
      <c r="A98" s="231">
        <v>841401</v>
      </c>
      <c r="B98" s="227" t="s">
        <v>255</v>
      </c>
      <c r="C98" s="228" t="s">
        <v>7</v>
      </c>
      <c r="D98" s="229">
        <v>0</v>
      </c>
      <c r="E98" s="229">
        <f>SUM(F98:N98)</f>
        <v>11375</v>
      </c>
      <c r="F98" s="229"/>
      <c r="G98" s="229"/>
      <c r="H98" s="229">
        <v>11375</v>
      </c>
      <c r="I98" s="229"/>
      <c r="J98" s="229"/>
      <c r="K98" s="229"/>
      <c r="L98" s="229"/>
      <c r="M98" s="229"/>
      <c r="N98" s="230"/>
    </row>
    <row r="99" spans="1:14" s="220" customFormat="1" ht="12" customHeight="1">
      <c r="A99" s="231"/>
      <c r="B99" s="227"/>
      <c r="C99" s="228" t="s">
        <v>5</v>
      </c>
      <c r="D99" s="229">
        <v>1862</v>
      </c>
      <c r="E99" s="229">
        <v>11747</v>
      </c>
      <c r="F99" s="229"/>
      <c r="G99" s="229"/>
      <c r="H99" s="229">
        <v>11747</v>
      </c>
      <c r="I99" s="229"/>
      <c r="J99" s="229"/>
      <c r="K99" s="229"/>
      <c r="L99" s="229"/>
      <c r="M99" s="229"/>
      <c r="N99" s="230"/>
    </row>
    <row r="100" spans="1:14" s="220" customFormat="1" ht="12" customHeight="1">
      <c r="A100" s="231"/>
      <c r="B100" s="227"/>
      <c r="C100" s="228" t="s">
        <v>6</v>
      </c>
      <c r="D100" s="229">
        <v>1862</v>
      </c>
      <c r="E100" s="229">
        <v>11747</v>
      </c>
      <c r="F100" s="229"/>
      <c r="G100" s="229"/>
      <c r="H100" s="229">
        <v>11747</v>
      </c>
      <c r="I100" s="229"/>
      <c r="J100" s="229"/>
      <c r="K100" s="229"/>
      <c r="L100" s="229"/>
      <c r="M100" s="229"/>
      <c r="N100" s="230"/>
    </row>
    <row r="101" spans="1:14" s="220" customFormat="1" ht="12" customHeight="1">
      <c r="A101" s="231">
        <v>841402</v>
      </c>
      <c r="B101" s="227" t="s">
        <v>256</v>
      </c>
      <c r="C101" s="228" t="s">
        <v>7</v>
      </c>
      <c r="D101" s="229">
        <v>0</v>
      </c>
      <c r="E101" s="229">
        <f>SUM(F101:N101)</f>
        <v>46395</v>
      </c>
      <c r="F101" s="229"/>
      <c r="G101" s="229"/>
      <c r="H101" s="229">
        <v>46395</v>
      </c>
      <c r="I101" s="229"/>
      <c r="J101" s="229"/>
      <c r="K101" s="229"/>
      <c r="L101" s="229"/>
      <c r="M101" s="229"/>
      <c r="N101" s="230"/>
    </row>
    <row r="102" spans="1:14" s="220" customFormat="1" ht="12" customHeight="1">
      <c r="A102" s="231"/>
      <c r="B102" s="227"/>
      <c r="C102" s="228" t="s">
        <v>5</v>
      </c>
      <c r="D102" s="229">
        <v>3480</v>
      </c>
      <c r="E102" s="229">
        <v>52375</v>
      </c>
      <c r="F102" s="229"/>
      <c r="G102" s="229"/>
      <c r="H102" s="229">
        <v>50832</v>
      </c>
      <c r="I102" s="229"/>
      <c r="J102" s="229"/>
      <c r="K102" s="229"/>
      <c r="L102" s="229">
        <v>1543</v>
      </c>
      <c r="M102" s="229"/>
      <c r="N102" s="230"/>
    </row>
    <row r="103" spans="1:14" s="220" customFormat="1" ht="12" customHeight="1">
      <c r="A103" s="231"/>
      <c r="B103" s="227"/>
      <c r="C103" s="228" t="s">
        <v>6</v>
      </c>
      <c r="D103" s="229">
        <v>3480</v>
      </c>
      <c r="E103" s="229">
        <v>52375</v>
      </c>
      <c r="F103" s="229"/>
      <c r="G103" s="229"/>
      <c r="H103" s="229">
        <v>50832</v>
      </c>
      <c r="I103" s="229"/>
      <c r="J103" s="229"/>
      <c r="K103" s="229"/>
      <c r="L103" s="229">
        <v>1543</v>
      </c>
      <c r="M103" s="229"/>
      <c r="N103" s="230"/>
    </row>
    <row r="104" spans="1:14" s="220" customFormat="1" ht="12" customHeight="1">
      <c r="A104" s="231">
        <v>841403</v>
      </c>
      <c r="B104" s="227" t="s">
        <v>257</v>
      </c>
      <c r="C104" s="228" t="s">
        <v>7</v>
      </c>
      <c r="D104" s="229">
        <v>17535</v>
      </c>
      <c r="E104" s="229">
        <f>SUM(F104:N104)</f>
        <v>181216</v>
      </c>
      <c r="F104" s="229">
        <v>79928</v>
      </c>
      <c r="G104" s="229">
        <v>19994</v>
      </c>
      <c r="H104" s="229">
        <v>6567</v>
      </c>
      <c r="I104" s="229">
        <v>69727</v>
      </c>
      <c r="J104" s="229"/>
      <c r="K104" s="229"/>
      <c r="L104" s="229"/>
      <c r="M104" s="229">
        <v>5000</v>
      </c>
      <c r="N104" s="230"/>
    </row>
    <row r="105" spans="1:14" s="220" customFormat="1" ht="11.25" customHeight="1">
      <c r="A105" s="231"/>
      <c r="B105" s="227"/>
      <c r="C105" s="228" t="s">
        <v>5</v>
      </c>
      <c r="D105" s="229">
        <v>13080</v>
      </c>
      <c r="E105" s="229">
        <v>182770</v>
      </c>
      <c r="F105" s="229">
        <v>77972</v>
      </c>
      <c r="G105" s="229">
        <v>19465</v>
      </c>
      <c r="H105" s="229">
        <v>8567</v>
      </c>
      <c r="I105" s="229">
        <v>41058</v>
      </c>
      <c r="J105" s="229"/>
      <c r="K105" s="229">
        <v>483</v>
      </c>
      <c r="L105" s="229">
        <v>28725</v>
      </c>
      <c r="M105" s="229">
        <v>6500</v>
      </c>
      <c r="N105" s="230"/>
    </row>
    <row r="106" spans="1:14" s="220" customFormat="1" ht="11.25" customHeight="1">
      <c r="A106" s="231"/>
      <c r="B106" s="227"/>
      <c r="C106" s="228" t="s">
        <v>6</v>
      </c>
      <c r="D106" s="229">
        <v>13080</v>
      </c>
      <c r="E106" s="229">
        <v>182770</v>
      </c>
      <c r="F106" s="229">
        <v>77972</v>
      </c>
      <c r="G106" s="229">
        <v>19465</v>
      </c>
      <c r="H106" s="229">
        <v>8567</v>
      </c>
      <c r="I106" s="229">
        <v>41058</v>
      </c>
      <c r="J106" s="229"/>
      <c r="K106" s="229">
        <v>483</v>
      </c>
      <c r="L106" s="229">
        <v>28725</v>
      </c>
      <c r="M106" s="229">
        <v>6500</v>
      </c>
      <c r="N106" s="230"/>
    </row>
    <row r="107" spans="1:14" s="220" customFormat="1" ht="11.25" customHeight="1">
      <c r="A107" s="231">
        <v>841403</v>
      </c>
      <c r="B107" s="227" t="s">
        <v>258</v>
      </c>
      <c r="C107" s="228" t="s">
        <v>7</v>
      </c>
      <c r="D107" s="229">
        <v>5400</v>
      </c>
      <c r="E107" s="229">
        <f>SUM(F107:N107)</f>
        <v>121463</v>
      </c>
      <c r="F107" s="229">
        <v>80</v>
      </c>
      <c r="G107" s="229">
        <v>25</v>
      </c>
      <c r="H107" s="229">
        <v>18035</v>
      </c>
      <c r="I107" s="229">
        <v>77323</v>
      </c>
      <c r="J107" s="229"/>
      <c r="K107" s="229">
        <v>5000</v>
      </c>
      <c r="L107" s="229"/>
      <c r="M107" s="229">
        <v>21000</v>
      </c>
      <c r="N107" s="230"/>
    </row>
    <row r="108" spans="1:14" s="220" customFormat="1" ht="12" customHeight="1">
      <c r="A108" s="231"/>
      <c r="B108" s="227"/>
      <c r="C108" s="228" t="s">
        <v>5</v>
      </c>
      <c r="D108" s="229">
        <v>155915</v>
      </c>
      <c r="E108" s="229">
        <v>349414</v>
      </c>
      <c r="F108" s="229">
        <v>247</v>
      </c>
      <c r="G108" s="229">
        <v>58</v>
      </c>
      <c r="H108" s="229">
        <v>45031</v>
      </c>
      <c r="I108" s="229">
        <v>97003</v>
      </c>
      <c r="J108" s="229"/>
      <c r="K108" s="229">
        <v>0</v>
      </c>
      <c r="L108" s="229">
        <v>5075</v>
      </c>
      <c r="M108" s="229">
        <v>202000</v>
      </c>
      <c r="N108" s="230"/>
    </row>
    <row r="109" spans="1:14" s="220" customFormat="1" ht="12" customHeight="1">
      <c r="A109" s="231"/>
      <c r="B109" s="227"/>
      <c r="C109" s="228" t="s">
        <v>6</v>
      </c>
      <c r="D109" s="229">
        <v>155915</v>
      </c>
      <c r="E109" s="229">
        <v>349414</v>
      </c>
      <c r="F109" s="229">
        <v>247</v>
      </c>
      <c r="G109" s="229">
        <v>58</v>
      </c>
      <c r="H109" s="229">
        <v>45031</v>
      </c>
      <c r="I109" s="229">
        <v>97003</v>
      </c>
      <c r="J109" s="229"/>
      <c r="K109" s="229">
        <v>0</v>
      </c>
      <c r="L109" s="229">
        <v>5075</v>
      </c>
      <c r="M109" s="229">
        <v>202000</v>
      </c>
      <c r="N109" s="230"/>
    </row>
    <row r="110" spans="1:14" s="220" customFormat="1" ht="12" customHeight="1">
      <c r="A110" s="231">
        <v>841403</v>
      </c>
      <c r="B110" s="227" t="s">
        <v>259</v>
      </c>
      <c r="C110" s="228" t="s">
        <v>7</v>
      </c>
      <c r="D110" s="229">
        <v>1600</v>
      </c>
      <c r="E110" s="229">
        <f>SUM(F110:N110)</f>
        <v>34963</v>
      </c>
      <c r="F110" s="236">
        <v>1000</v>
      </c>
      <c r="G110" s="236">
        <v>300</v>
      </c>
      <c r="H110" s="236">
        <v>18163</v>
      </c>
      <c r="I110" s="236">
        <v>13000</v>
      </c>
      <c r="J110" s="236"/>
      <c r="K110" s="236"/>
      <c r="L110" s="236">
        <v>2500</v>
      </c>
      <c r="M110" s="236"/>
      <c r="N110" s="237"/>
    </row>
    <row r="111" spans="1:15" s="220" customFormat="1" ht="12" customHeight="1">
      <c r="A111" s="231"/>
      <c r="B111" s="227"/>
      <c r="C111" s="228" t="s">
        <v>5</v>
      </c>
      <c r="D111" s="229">
        <v>1600</v>
      </c>
      <c r="E111" s="229">
        <v>25313</v>
      </c>
      <c r="F111" s="236">
        <v>1270</v>
      </c>
      <c r="G111" s="236">
        <v>380</v>
      </c>
      <c r="H111" s="236">
        <v>19163</v>
      </c>
      <c r="I111" s="236">
        <v>3000</v>
      </c>
      <c r="J111" s="236"/>
      <c r="K111" s="236"/>
      <c r="L111" s="236">
        <v>1500</v>
      </c>
      <c r="M111" s="236"/>
      <c r="N111" s="237"/>
      <c r="O111" s="238"/>
    </row>
    <row r="112" spans="1:15" s="220" customFormat="1" ht="12" customHeight="1">
      <c r="A112" s="231"/>
      <c r="B112" s="227"/>
      <c r="C112" s="228" t="s">
        <v>6</v>
      </c>
      <c r="D112" s="229">
        <v>1600</v>
      </c>
      <c r="E112" s="229">
        <v>25313</v>
      </c>
      <c r="F112" s="236">
        <v>1270</v>
      </c>
      <c r="G112" s="236">
        <v>380</v>
      </c>
      <c r="H112" s="236">
        <v>19163</v>
      </c>
      <c r="I112" s="236">
        <v>3000</v>
      </c>
      <c r="J112" s="236"/>
      <c r="K112" s="236"/>
      <c r="L112" s="236">
        <v>1500</v>
      </c>
      <c r="M112" s="236"/>
      <c r="N112" s="237"/>
      <c r="O112" s="238"/>
    </row>
    <row r="113" spans="1:15" s="220" customFormat="1" ht="12" customHeight="1">
      <c r="A113" s="231">
        <v>841901</v>
      </c>
      <c r="B113" s="227" t="s">
        <v>260</v>
      </c>
      <c r="C113" s="228" t="s">
        <v>7</v>
      </c>
      <c r="D113" s="229">
        <v>1284228</v>
      </c>
      <c r="E113" s="229">
        <f aca="true" t="shared" si="0" ref="E113:E120">SUM(F113:N113)</f>
        <v>0</v>
      </c>
      <c r="F113" s="236"/>
      <c r="G113" s="236"/>
      <c r="H113" s="236"/>
      <c r="I113" s="236"/>
      <c r="J113" s="236"/>
      <c r="K113" s="236"/>
      <c r="L113" s="236"/>
      <c r="M113" s="252"/>
      <c r="N113" s="237"/>
      <c r="O113" s="238"/>
    </row>
    <row r="114" spans="1:15" s="220" customFormat="1" ht="12" customHeight="1">
      <c r="A114" s="231"/>
      <c r="B114" s="227"/>
      <c r="C114" s="228" t="s">
        <v>5</v>
      </c>
      <c r="D114" s="229">
        <v>1298854</v>
      </c>
      <c r="E114" s="229">
        <f>SUM(F114:N114)</f>
        <v>0</v>
      </c>
      <c r="F114" s="236"/>
      <c r="G114" s="236"/>
      <c r="H114" s="236"/>
      <c r="I114" s="236"/>
      <c r="J114" s="236"/>
      <c r="K114" s="236"/>
      <c r="L114" s="236"/>
      <c r="M114" s="252"/>
      <c r="N114" s="237"/>
      <c r="O114" s="238"/>
    </row>
    <row r="115" spans="1:15" s="220" customFormat="1" ht="12" customHeight="1">
      <c r="A115" s="231"/>
      <c r="B115" s="227"/>
      <c r="C115" s="228" t="s">
        <v>6</v>
      </c>
      <c r="D115" s="229">
        <v>1298855</v>
      </c>
      <c r="E115" s="229">
        <f t="shared" si="0"/>
        <v>0</v>
      </c>
      <c r="F115" s="236"/>
      <c r="G115" s="236"/>
      <c r="H115" s="236"/>
      <c r="I115" s="236"/>
      <c r="J115" s="236"/>
      <c r="K115" s="236"/>
      <c r="L115" s="236"/>
      <c r="M115" s="252"/>
      <c r="N115" s="237"/>
      <c r="O115" s="238"/>
    </row>
    <row r="116" spans="1:15" s="220" customFormat="1" ht="12" customHeight="1">
      <c r="A116" s="231">
        <v>841901</v>
      </c>
      <c r="B116" s="227" t="s">
        <v>261</v>
      </c>
      <c r="C116" s="228" t="s">
        <v>7</v>
      </c>
      <c r="D116" s="229">
        <v>0</v>
      </c>
      <c r="E116" s="229">
        <f t="shared" si="0"/>
        <v>0</v>
      </c>
      <c r="F116" s="236"/>
      <c r="G116" s="236"/>
      <c r="H116" s="236"/>
      <c r="I116" s="236"/>
      <c r="J116" s="236"/>
      <c r="K116" s="236"/>
      <c r="L116" s="236"/>
      <c r="M116" s="236"/>
      <c r="N116" s="237"/>
      <c r="O116" s="238"/>
    </row>
    <row r="117" spans="1:14" s="239" customFormat="1" ht="12" customHeight="1">
      <c r="A117" s="231"/>
      <c r="B117" s="227"/>
      <c r="C117" s="228" t="s">
        <v>5</v>
      </c>
      <c r="D117" s="229">
        <v>0</v>
      </c>
      <c r="E117" s="229">
        <f>SUM(F117:N117)</f>
        <v>0</v>
      </c>
      <c r="F117" s="236"/>
      <c r="G117" s="236"/>
      <c r="H117" s="236"/>
      <c r="I117" s="236"/>
      <c r="J117" s="236"/>
      <c r="K117" s="236"/>
      <c r="L117" s="236"/>
      <c r="M117" s="236"/>
      <c r="N117" s="237"/>
    </row>
    <row r="118" spans="1:14" s="239" customFormat="1" ht="12" customHeight="1">
      <c r="A118" s="231"/>
      <c r="B118" s="227"/>
      <c r="C118" s="228" t="s">
        <v>6</v>
      </c>
      <c r="D118" s="229">
        <v>0</v>
      </c>
      <c r="E118" s="229">
        <f>SUM(F118:N118)</f>
        <v>0</v>
      </c>
      <c r="F118" s="236"/>
      <c r="G118" s="236"/>
      <c r="H118" s="236"/>
      <c r="I118" s="236"/>
      <c r="J118" s="236"/>
      <c r="K118" s="236"/>
      <c r="L118" s="236"/>
      <c r="M118" s="236"/>
      <c r="N118" s="237"/>
    </row>
    <row r="119" spans="1:15" s="220" customFormat="1" ht="12" customHeight="1">
      <c r="A119" s="253"/>
      <c r="B119" s="254"/>
      <c r="C119" s="255"/>
      <c r="D119" s="256"/>
      <c r="E119" s="256"/>
      <c r="F119" s="257"/>
      <c r="G119" s="257"/>
      <c r="H119" s="257"/>
      <c r="I119" s="257"/>
      <c r="J119" s="257"/>
      <c r="K119" s="257"/>
      <c r="L119" s="257"/>
      <c r="M119" s="257"/>
      <c r="N119" s="258"/>
      <c r="O119" s="238"/>
    </row>
    <row r="120" spans="1:15" s="220" customFormat="1" ht="12" customHeight="1">
      <c r="A120" s="245">
        <v>841906</v>
      </c>
      <c r="B120" s="246" t="s">
        <v>262</v>
      </c>
      <c r="C120" s="247" t="s">
        <v>7</v>
      </c>
      <c r="D120" s="248">
        <v>1000000</v>
      </c>
      <c r="E120" s="248">
        <f t="shared" si="0"/>
        <v>84551</v>
      </c>
      <c r="F120" s="250"/>
      <c r="G120" s="250"/>
      <c r="H120" s="250">
        <v>64174</v>
      </c>
      <c r="I120" s="250"/>
      <c r="J120" s="250"/>
      <c r="K120" s="250"/>
      <c r="L120" s="250"/>
      <c r="M120" s="250">
        <v>20377</v>
      </c>
      <c r="N120" s="251"/>
      <c r="O120" s="238"/>
    </row>
    <row r="121" spans="1:15" s="220" customFormat="1" ht="12" customHeight="1">
      <c r="A121" s="231"/>
      <c r="B121" s="227"/>
      <c r="C121" s="228" t="s">
        <v>5</v>
      </c>
      <c r="D121" s="229">
        <v>0</v>
      </c>
      <c r="E121" s="229">
        <v>79151</v>
      </c>
      <c r="F121" s="236"/>
      <c r="G121" s="236"/>
      <c r="H121" s="236">
        <v>53749</v>
      </c>
      <c r="I121" s="236">
        <v>3275</v>
      </c>
      <c r="J121" s="236"/>
      <c r="K121" s="236"/>
      <c r="L121" s="236"/>
      <c r="M121" s="236">
        <v>22127</v>
      </c>
      <c r="N121" s="237"/>
      <c r="O121" s="238"/>
    </row>
    <row r="122" spans="1:15" s="220" customFormat="1" ht="12" customHeight="1">
      <c r="A122" s="231"/>
      <c r="B122" s="227"/>
      <c r="C122" s="228" t="s">
        <v>6</v>
      </c>
      <c r="D122" s="229">
        <v>0</v>
      </c>
      <c r="E122" s="229">
        <v>79151</v>
      </c>
      <c r="F122" s="236"/>
      <c r="G122" s="236"/>
      <c r="H122" s="236">
        <v>53749</v>
      </c>
      <c r="I122" s="236">
        <v>3275</v>
      </c>
      <c r="J122" s="236"/>
      <c r="K122" s="236"/>
      <c r="L122" s="236"/>
      <c r="M122" s="236">
        <v>22127</v>
      </c>
      <c r="N122" s="237"/>
      <c r="O122" s="238"/>
    </row>
    <row r="123" spans="1:15" s="220" customFormat="1" ht="12" customHeight="1">
      <c r="A123" s="231">
        <v>841907</v>
      </c>
      <c r="B123" s="227" t="s">
        <v>263</v>
      </c>
      <c r="C123" s="228" t="s">
        <v>7</v>
      </c>
      <c r="D123" s="229">
        <v>21933</v>
      </c>
      <c r="E123" s="229">
        <f aca="true" t="shared" si="1" ref="E123:E129">SUM(F123:N123)</f>
        <v>41600</v>
      </c>
      <c r="F123" s="236"/>
      <c r="G123" s="236"/>
      <c r="H123" s="236"/>
      <c r="I123" s="236"/>
      <c r="J123" s="236"/>
      <c r="K123" s="236"/>
      <c r="L123" s="236"/>
      <c r="M123" s="236">
        <v>41600</v>
      </c>
      <c r="N123" s="237"/>
      <c r="O123" s="238"/>
    </row>
    <row r="124" spans="1:15" s="220" customFormat="1" ht="12" customHeight="1">
      <c r="A124" s="245"/>
      <c r="B124" s="246"/>
      <c r="C124" s="228" t="s">
        <v>5</v>
      </c>
      <c r="D124" s="248">
        <v>4433</v>
      </c>
      <c r="E124" s="229">
        <f>SUM(F124:N124)</f>
        <v>0</v>
      </c>
      <c r="F124" s="250"/>
      <c r="G124" s="250"/>
      <c r="H124" s="250"/>
      <c r="I124" s="250"/>
      <c r="J124" s="250"/>
      <c r="K124" s="250"/>
      <c r="L124" s="250"/>
      <c r="M124" s="250">
        <v>0</v>
      </c>
      <c r="N124" s="251"/>
      <c r="O124" s="238"/>
    </row>
    <row r="125" spans="1:15" s="220" customFormat="1" ht="12" customHeight="1">
      <c r="A125" s="245"/>
      <c r="B125" s="246"/>
      <c r="C125" s="228" t="s">
        <v>6</v>
      </c>
      <c r="D125" s="248">
        <v>4433</v>
      </c>
      <c r="E125" s="229">
        <f t="shared" si="1"/>
        <v>0</v>
      </c>
      <c r="F125" s="250"/>
      <c r="G125" s="250"/>
      <c r="H125" s="250"/>
      <c r="I125" s="250"/>
      <c r="J125" s="250"/>
      <c r="K125" s="250"/>
      <c r="L125" s="250"/>
      <c r="M125" s="250">
        <v>0</v>
      </c>
      <c r="N125" s="251"/>
      <c r="O125" s="238"/>
    </row>
    <row r="126" spans="1:15" s="220" customFormat="1" ht="12" customHeight="1">
      <c r="A126" s="245">
        <v>841126</v>
      </c>
      <c r="B126" s="246" t="s">
        <v>43</v>
      </c>
      <c r="C126" s="228" t="s">
        <v>7</v>
      </c>
      <c r="D126" s="248">
        <v>0</v>
      </c>
      <c r="E126" s="229">
        <f t="shared" si="1"/>
        <v>11000</v>
      </c>
      <c r="F126" s="250"/>
      <c r="G126" s="250"/>
      <c r="H126" s="250"/>
      <c r="I126" s="250"/>
      <c r="J126" s="250"/>
      <c r="K126" s="250"/>
      <c r="L126" s="250"/>
      <c r="M126" s="250"/>
      <c r="N126" s="251">
        <v>11000</v>
      </c>
      <c r="O126" s="238"/>
    </row>
    <row r="127" spans="1:15" s="220" customFormat="1" ht="12" customHeight="1">
      <c r="A127" s="231"/>
      <c r="B127" s="227"/>
      <c r="C127" s="228" t="s">
        <v>5</v>
      </c>
      <c r="D127" s="229">
        <v>0</v>
      </c>
      <c r="E127" s="229">
        <f>SUM(F127:N127)</f>
        <v>0</v>
      </c>
      <c r="F127" s="236"/>
      <c r="G127" s="236"/>
      <c r="H127" s="236"/>
      <c r="I127" s="236"/>
      <c r="J127" s="236"/>
      <c r="K127" s="236"/>
      <c r="L127" s="236"/>
      <c r="M127" s="236"/>
      <c r="N127" s="237">
        <v>0</v>
      </c>
      <c r="O127" s="238"/>
    </row>
    <row r="128" spans="1:15" s="220" customFormat="1" ht="12" customHeight="1">
      <c r="A128" s="231"/>
      <c r="B128" s="227"/>
      <c r="C128" s="228" t="s">
        <v>6</v>
      </c>
      <c r="D128" s="229">
        <v>0</v>
      </c>
      <c r="E128" s="229">
        <f t="shared" si="1"/>
        <v>0</v>
      </c>
      <c r="F128" s="236"/>
      <c r="G128" s="236"/>
      <c r="H128" s="236"/>
      <c r="I128" s="236"/>
      <c r="J128" s="236"/>
      <c r="K128" s="236"/>
      <c r="L128" s="236"/>
      <c r="M128" s="236"/>
      <c r="N128" s="237">
        <v>0</v>
      </c>
      <c r="O128" s="238"/>
    </row>
    <row r="129" spans="1:15" s="220" customFormat="1" ht="12" customHeight="1">
      <c r="A129" s="231">
        <v>842155</v>
      </c>
      <c r="B129" s="227" t="s">
        <v>264</v>
      </c>
      <c r="C129" s="228" t="s">
        <v>7</v>
      </c>
      <c r="D129" s="229">
        <v>18469</v>
      </c>
      <c r="E129" s="229">
        <f t="shared" si="1"/>
        <v>131</v>
      </c>
      <c r="F129" s="236"/>
      <c r="G129" s="236"/>
      <c r="H129" s="236"/>
      <c r="I129" s="236">
        <v>131</v>
      </c>
      <c r="J129" s="236"/>
      <c r="K129" s="236"/>
      <c r="L129" s="236"/>
      <c r="M129" s="236"/>
      <c r="N129" s="237"/>
      <c r="O129" s="238"/>
    </row>
    <row r="130" spans="1:15" s="220" customFormat="1" ht="12" customHeight="1">
      <c r="A130" s="231"/>
      <c r="B130" s="227"/>
      <c r="C130" s="228" t="s">
        <v>5</v>
      </c>
      <c r="D130" s="229">
        <v>18469</v>
      </c>
      <c r="E130" s="229">
        <v>7895</v>
      </c>
      <c r="F130" s="236"/>
      <c r="G130" s="236"/>
      <c r="H130" s="236">
        <v>4764</v>
      </c>
      <c r="I130" s="236">
        <v>131</v>
      </c>
      <c r="J130" s="236"/>
      <c r="K130" s="236"/>
      <c r="L130" s="236"/>
      <c r="M130" s="236">
        <v>3000</v>
      </c>
      <c r="N130" s="237"/>
      <c r="O130" s="238"/>
    </row>
    <row r="131" spans="1:15" s="220" customFormat="1" ht="12" customHeight="1">
      <c r="A131" s="231"/>
      <c r="B131" s="227"/>
      <c r="C131" s="228" t="s">
        <v>6</v>
      </c>
      <c r="D131" s="229">
        <v>18469</v>
      </c>
      <c r="E131" s="229">
        <v>7895</v>
      </c>
      <c r="F131" s="236"/>
      <c r="G131" s="236"/>
      <c r="H131" s="236">
        <v>4764</v>
      </c>
      <c r="I131" s="236">
        <v>131</v>
      </c>
      <c r="J131" s="236"/>
      <c r="K131" s="236"/>
      <c r="L131" s="236"/>
      <c r="M131" s="236">
        <v>3000</v>
      </c>
      <c r="N131" s="237"/>
      <c r="O131" s="238"/>
    </row>
    <row r="132" spans="1:15" s="220" customFormat="1" ht="12" customHeight="1">
      <c r="A132" s="231">
        <v>842155</v>
      </c>
      <c r="B132" s="227" t="s">
        <v>265</v>
      </c>
      <c r="C132" s="228" t="s">
        <v>7</v>
      </c>
      <c r="D132" s="229">
        <v>1378</v>
      </c>
      <c r="E132" s="229">
        <f>SUM(F132:N132)</f>
        <v>10800</v>
      </c>
      <c r="F132" s="236"/>
      <c r="G132" s="236"/>
      <c r="H132" s="236">
        <v>10800</v>
      </c>
      <c r="I132" s="236"/>
      <c r="J132" s="236"/>
      <c r="K132" s="236"/>
      <c r="L132" s="236"/>
      <c r="M132" s="236"/>
      <c r="N132" s="237"/>
      <c r="O132" s="238"/>
    </row>
    <row r="133" spans="1:15" s="220" customFormat="1" ht="12" customHeight="1">
      <c r="A133" s="231"/>
      <c r="B133" s="227"/>
      <c r="C133" s="228" t="s">
        <v>5</v>
      </c>
      <c r="D133" s="229">
        <v>6142</v>
      </c>
      <c r="E133" s="229">
        <v>10680</v>
      </c>
      <c r="F133" s="236">
        <v>735</v>
      </c>
      <c r="G133" s="236">
        <v>62</v>
      </c>
      <c r="H133" s="236">
        <v>9713</v>
      </c>
      <c r="I133" s="236">
        <v>170</v>
      </c>
      <c r="J133" s="236"/>
      <c r="K133" s="236"/>
      <c r="L133" s="236"/>
      <c r="M133" s="236"/>
      <c r="N133" s="237"/>
      <c r="O133" s="238"/>
    </row>
    <row r="134" spans="1:15" s="220" customFormat="1" ht="12" customHeight="1">
      <c r="A134" s="231"/>
      <c r="B134" s="227"/>
      <c r="C134" s="228" t="s">
        <v>6</v>
      </c>
      <c r="D134" s="229">
        <v>6142</v>
      </c>
      <c r="E134" s="229">
        <v>10680</v>
      </c>
      <c r="F134" s="236">
        <v>735</v>
      </c>
      <c r="G134" s="236">
        <v>62</v>
      </c>
      <c r="H134" s="236">
        <v>9713</v>
      </c>
      <c r="I134" s="236">
        <v>170</v>
      </c>
      <c r="J134" s="236"/>
      <c r="K134" s="236"/>
      <c r="L134" s="236"/>
      <c r="M134" s="236"/>
      <c r="N134" s="237"/>
      <c r="O134" s="238"/>
    </row>
    <row r="135" spans="1:15" s="220" customFormat="1" ht="12" customHeight="1">
      <c r="A135" s="234">
        <v>842421</v>
      </c>
      <c r="B135" s="235" t="s">
        <v>266</v>
      </c>
      <c r="C135" s="228" t="s">
        <v>7</v>
      </c>
      <c r="D135" s="229">
        <v>0</v>
      </c>
      <c r="E135" s="229">
        <f>SUM(F135:N135)</f>
        <v>3800</v>
      </c>
      <c r="F135" s="252"/>
      <c r="G135" s="252"/>
      <c r="H135" s="236"/>
      <c r="I135" s="252">
        <v>3800</v>
      </c>
      <c r="J135" s="252"/>
      <c r="K135" s="252"/>
      <c r="L135" s="252"/>
      <c r="M135" s="252"/>
      <c r="N135" s="237"/>
      <c r="O135" s="238"/>
    </row>
    <row r="136" spans="1:15" s="220" customFormat="1" ht="12" customHeight="1">
      <c r="A136" s="234"/>
      <c r="B136" s="235"/>
      <c r="C136" s="228" t="s">
        <v>5</v>
      </c>
      <c r="D136" s="229">
        <v>0</v>
      </c>
      <c r="E136" s="229">
        <v>3800</v>
      </c>
      <c r="F136" s="252"/>
      <c r="G136" s="252"/>
      <c r="H136" s="236"/>
      <c r="I136" s="252">
        <v>3800</v>
      </c>
      <c r="J136" s="252"/>
      <c r="K136" s="252"/>
      <c r="L136" s="252"/>
      <c r="M136" s="252"/>
      <c r="N136" s="237"/>
      <c r="O136" s="238"/>
    </row>
    <row r="137" spans="1:15" s="220" customFormat="1" ht="12" customHeight="1">
      <c r="A137" s="234"/>
      <c r="B137" s="235"/>
      <c r="C137" s="228" t="s">
        <v>6</v>
      </c>
      <c r="D137" s="229">
        <v>0</v>
      </c>
      <c r="E137" s="229">
        <v>3800</v>
      </c>
      <c r="F137" s="252"/>
      <c r="G137" s="252"/>
      <c r="H137" s="236"/>
      <c r="I137" s="252">
        <v>3800</v>
      </c>
      <c r="J137" s="252"/>
      <c r="K137" s="252"/>
      <c r="L137" s="252"/>
      <c r="M137" s="252"/>
      <c r="N137" s="237"/>
      <c r="O137" s="238"/>
    </row>
    <row r="138" spans="1:15" s="220" customFormat="1" ht="12" customHeight="1">
      <c r="A138" s="231">
        <v>842521</v>
      </c>
      <c r="B138" s="227" t="s">
        <v>267</v>
      </c>
      <c r="C138" s="228" t="s">
        <v>7</v>
      </c>
      <c r="D138" s="229">
        <v>0</v>
      </c>
      <c r="E138" s="229">
        <f>SUM(F138:N138)</f>
        <v>250</v>
      </c>
      <c r="F138" s="229"/>
      <c r="G138" s="229"/>
      <c r="H138" s="229">
        <v>250</v>
      </c>
      <c r="I138" s="229"/>
      <c r="J138" s="229"/>
      <c r="K138" s="229"/>
      <c r="L138" s="229"/>
      <c r="M138" s="229"/>
      <c r="N138" s="230"/>
      <c r="O138" s="238"/>
    </row>
    <row r="139" spans="1:14" s="238" customFormat="1" ht="12" customHeight="1">
      <c r="A139" s="231"/>
      <c r="B139" s="227"/>
      <c r="C139" s="228" t="s">
        <v>5</v>
      </c>
      <c r="D139" s="229">
        <v>0</v>
      </c>
      <c r="E139" s="229">
        <v>750</v>
      </c>
      <c r="F139" s="229"/>
      <c r="G139" s="229"/>
      <c r="H139" s="229">
        <v>250</v>
      </c>
      <c r="I139" s="229">
        <v>500</v>
      </c>
      <c r="J139" s="229"/>
      <c r="K139" s="229"/>
      <c r="L139" s="229"/>
      <c r="M139" s="229"/>
      <c r="N139" s="230"/>
    </row>
    <row r="140" spans="1:14" s="238" customFormat="1" ht="12" customHeight="1">
      <c r="A140" s="231"/>
      <c r="B140" s="227"/>
      <c r="C140" s="228" t="s">
        <v>6</v>
      </c>
      <c r="D140" s="229">
        <v>0</v>
      </c>
      <c r="E140" s="229">
        <v>750</v>
      </c>
      <c r="F140" s="229"/>
      <c r="G140" s="229"/>
      <c r="H140" s="229">
        <v>250</v>
      </c>
      <c r="I140" s="229">
        <v>500</v>
      </c>
      <c r="J140" s="229"/>
      <c r="K140" s="229"/>
      <c r="L140" s="229"/>
      <c r="M140" s="229"/>
      <c r="N140" s="230"/>
    </row>
    <row r="141" spans="1:14" s="238" customFormat="1" ht="12" customHeight="1">
      <c r="A141" s="231">
        <v>851011</v>
      </c>
      <c r="B141" s="227" t="s">
        <v>268</v>
      </c>
      <c r="C141" s="228" t="s">
        <v>7</v>
      </c>
      <c r="D141" s="229">
        <v>0</v>
      </c>
      <c r="E141" s="229">
        <f>SUM(F141:N141)</f>
        <v>9600</v>
      </c>
      <c r="F141" s="236"/>
      <c r="G141" s="236"/>
      <c r="H141" s="236"/>
      <c r="I141" s="236">
        <v>9600</v>
      </c>
      <c r="J141" s="236"/>
      <c r="K141" s="236"/>
      <c r="L141" s="236"/>
      <c r="M141" s="252"/>
      <c r="N141" s="237"/>
    </row>
    <row r="142" spans="1:15" s="220" customFormat="1" ht="12" customHeight="1">
      <c r="A142" s="231"/>
      <c r="B142" s="227"/>
      <c r="C142" s="228" t="s">
        <v>5</v>
      </c>
      <c r="D142" s="229">
        <v>10980</v>
      </c>
      <c r="E142" s="229">
        <v>20580</v>
      </c>
      <c r="F142" s="236"/>
      <c r="G142" s="236"/>
      <c r="H142" s="236"/>
      <c r="I142" s="236">
        <v>9600</v>
      </c>
      <c r="J142" s="236"/>
      <c r="K142" s="236"/>
      <c r="L142" s="236"/>
      <c r="M142" s="236">
        <v>10980</v>
      </c>
      <c r="N142" s="237"/>
      <c r="O142" s="238"/>
    </row>
    <row r="143" spans="1:15" s="220" customFormat="1" ht="12" customHeight="1">
      <c r="A143" s="231"/>
      <c r="B143" s="227"/>
      <c r="C143" s="228" t="s">
        <v>6</v>
      </c>
      <c r="D143" s="229">
        <v>10980</v>
      </c>
      <c r="E143" s="229">
        <v>20580</v>
      </c>
      <c r="F143" s="236"/>
      <c r="G143" s="236"/>
      <c r="H143" s="236"/>
      <c r="I143" s="236">
        <v>9600</v>
      </c>
      <c r="J143" s="236"/>
      <c r="K143" s="236"/>
      <c r="L143" s="236"/>
      <c r="M143" s="236">
        <v>10980</v>
      </c>
      <c r="N143" s="237"/>
      <c r="O143" s="238"/>
    </row>
    <row r="144" spans="1:15" s="220" customFormat="1" ht="12" customHeight="1">
      <c r="A144" s="231">
        <v>852000</v>
      </c>
      <c r="B144" s="227" t="s">
        <v>269</v>
      </c>
      <c r="C144" s="228" t="s">
        <v>7</v>
      </c>
      <c r="D144" s="229">
        <v>32317</v>
      </c>
      <c r="E144" s="229">
        <f>SUM(F144:N144)</f>
        <v>4000</v>
      </c>
      <c r="F144" s="236"/>
      <c r="G144" s="236"/>
      <c r="H144" s="236"/>
      <c r="I144" s="236">
        <v>4000</v>
      </c>
      <c r="J144" s="236"/>
      <c r="K144" s="236"/>
      <c r="L144" s="236"/>
      <c r="M144" s="252"/>
      <c r="N144" s="237"/>
      <c r="O144" s="238"/>
    </row>
    <row r="145" spans="1:15" s="220" customFormat="1" ht="12" customHeight="1">
      <c r="A145" s="231"/>
      <c r="B145" s="227"/>
      <c r="C145" s="228" t="s">
        <v>5</v>
      </c>
      <c r="D145" s="229">
        <v>93360</v>
      </c>
      <c r="E145" s="229">
        <v>70815</v>
      </c>
      <c r="F145" s="236">
        <v>1973</v>
      </c>
      <c r="G145" s="236">
        <v>507</v>
      </c>
      <c r="H145" s="236">
        <v>2266</v>
      </c>
      <c r="I145" s="236">
        <v>4500</v>
      </c>
      <c r="J145" s="236"/>
      <c r="K145" s="236"/>
      <c r="L145" s="236">
        <v>61569</v>
      </c>
      <c r="M145" s="252"/>
      <c r="N145" s="237"/>
      <c r="O145" s="238"/>
    </row>
    <row r="146" spans="1:15" s="220" customFormat="1" ht="12" customHeight="1">
      <c r="A146" s="231"/>
      <c r="B146" s="227"/>
      <c r="C146" s="228" t="s">
        <v>6</v>
      </c>
      <c r="D146" s="229">
        <v>93360</v>
      </c>
      <c r="E146" s="229">
        <v>70815</v>
      </c>
      <c r="F146" s="236">
        <v>1973</v>
      </c>
      <c r="G146" s="236">
        <v>507</v>
      </c>
      <c r="H146" s="236">
        <v>2266</v>
      </c>
      <c r="I146" s="236">
        <v>4500</v>
      </c>
      <c r="J146" s="236"/>
      <c r="K146" s="236"/>
      <c r="L146" s="236">
        <v>61569</v>
      </c>
      <c r="M146" s="252"/>
      <c r="N146" s="237"/>
      <c r="O146" s="238"/>
    </row>
    <row r="147" spans="1:15" s="220" customFormat="1" ht="12" customHeight="1">
      <c r="A147" s="231">
        <v>852000</v>
      </c>
      <c r="B147" s="227" t="s">
        <v>270</v>
      </c>
      <c r="C147" s="228" t="s">
        <v>7</v>
      </c>
      <c r="D147" s="229">
        <v>0</v>
      </c>
      <c r="E147" s="229">
        <f aca="true" t="shared" si="2" ref="E147:E153">SUM(F147:N147)</f>
        <v>0</v>
      </c>
      <c r="F147" s="236"/>
      <c r="G147" s="236"/>
      <c r="H147" s="236"/>
      <c r="I147" s="236"/>
      <c r="J147" s="236"/>
      <c r="K147" s="236"/>
      <c r="L147" s="236"/>
      <c r="M147" s="252"/>
      <c r="N147" s="237"/>
      <c r="O147" s="238"/>
    </row>
    <row r="148" spans="1:15" s="220" customFormat="1" ht="12" customHeight="1">
      <c r="A148" s="231"/>
      <c r="B148" s="227"/>
      <c r="C148" s="228" t="s">
        <v>5</v>
      </c>
      <c r="D148" s="229">
        <v>0</v>
      </c>
      <c r="E148" s="229">
        <f>SUM(F148:N148)</f>
        <v>0</v>
      </c>
      <c r="F148" s="236"/>
      <c r="G148" s="236"/>
      <c r="H148" s="236"/>
      <c r="I148" s="236"/>
      <c r="J148" s="236"/>
      <c r="K148" s="236"/>
      <c r="L148" s="236"/>
      <c r="M148" s="252"/>
      <c r="N148" s="237"/>
      <c r="O148" s="238"/>
    </row>
    <row r="149" spans="1:15" s="220" customFormat="1" ht="12" customHeight="1">
      <c r="A149" s="231"/>
      <c r="B149" s="227"/>
      <c r="C149" s="228" t="s">
        <v>6</v>
      </c>
      <c r="D149" s="229">
        <v>0</v>
      </c>
      <c r="E149" s="229">
        <f t="shared" si="2"/>
        <v>0</v>
      </c>
      <c r="F149" s="236"/>
      <c r="G149" s="236"/>
      <c r="H149" s="236"/>
      <c r="I149" s="236"/>
      <c r="J149" s="236"/>
      <c r="K149" s="236"/>
      <c r="L149" s="236"/>
      <c r="M149" s="252"/>
      <c r="N149" s="237"/>
      <c r="O149" s="238"/>
    </row>
    <row r="150" spans="1:15" s="220" customFormat="1" ht="12" customHeight="1">
      <c r="A150" s="231">
        <v>852000</v>
      </c>
      <c r="B150" s="227" t="s">
        <v>271</v>
      </c>
      <c r="C150" s="228" t="s">
        <v>7</v>
      </c>
      <c r="D150" s="229">
        <v>0</v>
      </c>
      <c r="E150" s="229">
        <f t="shared" si="2"/>
        <v>0</v>
      </c>
      <c r="F150" s="236"/>
      <c r="G150" s="236"/>
      <c r="H150" s="236"/>
      <c r="I150" s="236"/>
      <c r="J150" s="236"/>
      <c r="K150" s="236"/>
      <c r="L150" s="236"/>
      <c r="M150" s="236"/>
      <c r="N150" s="237"/>
      <c r="O150" s="238"/>
    </row>
    <row r="151" spans="1:15" s="220" customFormat="1" ht="12" customHeight="1">
      <c r="A151" s="231"/>
      <c r="B151" s="227"/>
      <c r="C151" s="228" t="s">
        <v>5</v>
      </c>
      <c r="D151" s="229">
        <v>0</v>
      </c>
      <c r="E151" s="229">
        <f>SUM(F151:N151)</f>
        <v>0</v>
      </c>
      <c r="F151" s="236"/>
      <c r="G151" s="236"/>
      <c r="H151" s="236"/>
      <c r="I151" s="236"/>
      <c r="J151" s="236"/>
      <c r="K151" s="236"/>
      <c r="L151" s="236"/>
      <c r="M151" s="236"/>
      <c r="N151" s="237"/>
      <c r="O151" s="238"/>
    </row>
    <row r="152" spans="1:15" s="220" customFormat="1" ht="12" customHeight="1">
      <c r="A152" s="231"/>
      <c r="B152" s="227"/>
      <c r="C152" s="228" t="s">
        <v>6</v>
      </c>
      <c r="D152" s="229">
        <v>0</v>
      </c>
      <c r="E152" s="229">
        <f t="shared" si="2"/>
        <v>0</v>
      </c>
      <c r="F152" s="236"/>
      <c r="G152" s="236"/>
      <c r="H152" s="236"/>
      <c r="I152" s="236"/>
      <c r="J152" s="236"/>
      <c r="K152" s="236"/>
      <c r="L152" s="236"/>
      <c r="M152" s="236"/>
      <c r="N152" s="237"/>
      <c r="O152" s="238"/>
    </row>
    <row r="153" spans="1:15" s="220" customFormat="1" ht="12" customHeight="1">
      <c r="A153" s="231">
        <v>854233</v>
      </c>
      <c r="B153" s="227" t="s">
        <v>272</v>
      </c>
      <c r="C153" s="228" t="s">
        <v>7</v>
      </c>
      <c r="D153" s="229">
        <v>0</v>
      </c>
      <c r="E153" s="229">
        <f t="shared" si="2"/>
        <v>400</v>
      </c>
      <c r="F153" s="236">
        <v>400</v>
      </c>
      <c r="G153" s="236"/>
      <c r="H153" s="236"/>
      <c r="I153" s="236"/>
      <c r="J153" s="236"/>
      <c r="K153" s="236"/>
      <c r="L153" s="236"/>
      <c r="M153" s="252"/>
      <c r="N153" s="237"/>
      <c r="O153" s="238"/>
    </row>
    <row r="154" spans="1:15" s="220" customFormat="1" ht="12" customHeight="1">
      <c r="A154" s="231"/>
      <c r="B154" s="227"/>
      <c r="C154" s="228" t="s">
        <v>5</v>
      </c>
      <c r="D154" s="229">
        <v>0</v>
      </c>
      <c r="E154" s="229">
        <v>1400</v>
      </c>
      <c r="F154" s="236">
        <v>1400</v>
      </c>
      <c r="G154" s="236"/>
      <c r="H154" s="236"/>
      <c r="I154" s="236"/>
      <c r="J154" s="236"/>
      <c r="K154" s="236"/>
      <c r="L154" s="236"/>
      <c r="M154" s="252"/>
      <c r="N154" s="237"/>
      <c r="O154" s="238"/>
    </row>
    <row r="155" spans="1:15" s="220" customFormat="1" ht="12" customHeight="1">
      <c r="A155" s="231"/>
      <c r="B155" s="227"/>
      <c r="C155" s="228" t="s">
        <v>6</v>
      </c>
      <c r="D155" s="229">
        <v>0</v>
      </c>
      <c r="E155" s="229">
        <v>1400</v>
      </c>
      <c r="F155" s="236">
        <v>1400</v>
      </c>
      <c r="G155" s="236"/>
      <c r="H155" s="236"/>
      <c r="I155" s="236"/>
      <c r="J155" s="236"/>
      <c r="K155" s="236"/>
      <c r="L155" s="236"/>
      <c r="M155" s="252"/>
      <c r="N155" s="237"/>
      <c r="O155" s="238"/>
    </row>
    <row r="156" spans="1:15" s="220" customFormat="1" ht="12" customHeight="1">
      <c r="A156" s="231">
        <v>854234</v>
      </c>
      <c r="B156" s="227" t="s">
        <v>273</v>
      </c>
      <c r="C156" s="228" t="s">
        <v>7</v>
      </c>
      <c r="D156" s="229">
        <v>0</v>
      </c>
      <c r="E156" s="229">
        <f>SUM(F156:N156)</f>
        <v>5500</v>
      </c>
      <c r="F156" s="236"/>
      <c r="G156" s="236"/>
      <c r="H156" s="236"/>
      <c r="I156" s="236">
        <v>5500</v>
      </c>
      <c r="J156" s="236"/>
      <c r="K156" s="236"/>
      <c r="L156" s="236"/>
      <c r="M156" s="252"/>
      <c r="N156" s="237"/>
      <c r="O156" s="238"/>
    </row>
    <row r="157" spans="1:15" s="220" customFormat="1" ht="12" customHeight="1">
      <c r="A157" s="231"/>
      <c r="B157" s="227"/>
      <c r="C157" s="228" t="s">
        <v>5</v>
      </c>
      <c r="D157" s="229">
        <v>0</v>
      </c>
      <c r="E157" s="229">
        <v>4500</v>
      </c>
      <c r="F157" s="236"/>
      <c r="G157" s="236"/>
      <c r="H157" s="236"/>
      <c r="I157" s="236">
        <v>4500</v>
      </c>
      <c r="J157" s="236"/>
      <c r="K157" s="236"/>
      <c r="L157" s="236"/>
      <c r="M157" s="252"/>
      <c r="N157" s="237"/>
      <c r="O157" s="238"/>
    </row>
    <row r="158" spans="1:15" s="220" customFormat="1" ht="12" customHeight="1">
      <c r="A158" s="231"/>
      <c r="B158" s="227"/>
      <c r="C158" s="228" t="s">
        <v>6</v>
      </c>
      <c r="D158" s="229">
        <v>0</v>
      </c>
      <c r="E158" s="229">
        <v>4500</v>
      </c>
      <c r="F158" s="236"/>
      <c r="G158" s="236"/>
      <c r="H158" s="236"/>
      <c r="I158" s="236">
        <v>4500</v>
      </c>
      <c r="J158" s="236"/>
      <c r="K158" s="236"/>
      <c r="L158" s="236"/>
      <c r="M158" s="252"/>
      <c r="N158" s="237"/>
      <c r="O158" s="238"/>
    </row>
    <row r="159" spans="1:15" s="220" customFormat="1" ht="12" customHeight="1">
      <c r="A159" s="231">
        <v>855100</v>
      </c>
      <c r="B159" s="227" t="s">
        <v>274</v>
      </c>
      <c r="C159" s="228" t="s">
        <v>7</v>
      </c>
      <c r="D159" s="229">
        <v>50</v>
      </c>
      <c r="E159" s="229">
        <f>SUM(F159:N159)</f>
        <v>3450</v>
      </c>
      <c r="F159" s="236"/>
      <c r="G159" s="236"/>
      <c r="H159" s="236">
        <v>3450</v>
      </c>
      <c r="I159" s="236"/>
      <c r="J159" s="236"/>
      <c r="K159" s="236"/>
      <c r="L159" s="236"/>
      <c r="M159" s="236"/>
      <c r="N159" s="237"/>
      <c r="O159" s="238"/>
    </row>
    <row r="160" spans="1:15" s="220" customFormat="1" ht="12" customHeight="1">
      <c r="A160" s="231"/>
      <c r="B160" s="227"/>
      <c r="C160" s="228" t="s">
        <v>5</v>
      </c>
      <c r="D160" s="229">
        <v>40228</v>
      </c>
      <c r="E160" s="229">
        <v>43628</v>
      </c>
      <c r="F160" s="236"/>
      <c r="G160" s="236"/>
      <c r="H160" s="236">
        <v>43628</v>
      </c>
      <c r="I160" s="236"/>
      <c r="J160" s="236"/>
      <c r="K160" s="236"/>
      <c r="L160" s="236"/>
      <c r="M160" s="236"/>
      <c r="N160" s="237"/>
      <c r="O160" s="238"/>
    </row>
    <row r="161" spans="1:15" s="220" customFormat="1" ht="12" customHeight="1">
      <c r="A161" s="231"/>
      <c r="B161" s="227"/>
      <c r="C161" s="228" t="s">
        <v>6</v>
      </c>
      <c r="D161" s="229">
        <v>40228</v>
      </c>
      <c r="E161" s="229">
        <v>43628</v>
      </c>
      <c r="F161" s="236"/>
      <c r="G161" s="236"/>
      <c r="H161" s="236">
        <v>43628</v>
      </c>
      <c r="I161" s="236"/>
      <c r="J161" s="236"/>
      <c r="K161" s="236"/>
      <c r="L161" s="236"/>
      <c r="M161" s="236"/>
      <c r="N161" s="237"/>
      <c r="O161" s="238"/>
    </row>
    <row r="162" spans="1:15" s="220" customFormat="1" ht="12" customHeight="1">
      <c r="A162" s="231">
        <v>856000</v>
      </c>
      <c r="B162" s="227" t="s">
        <v>275</v>
      </c>
      <c r="C162" s="228" t="s">
        <v>7</v>
      </c>
      <c r="D162" s="229">
        <v>0</v>
      </c>
      <c r="E162" s="229">
        <f>SUM(F162:N162)</f>
        <v>0</v>
      </c>
      <c r="F162" s="236"/>
      <c r="G162" s="236"/>
      <c r="H162" s="236"/>
      <c r="I162" s="236"/>
      <c r="J162" s="236"/>
      <c r="K162" s="236"/>
      <c r="L162" s="236"/>
      <c r="M162" s="236"/>
      <c r="N162" s="237"/>
      <c r="O162" s="238"/>
    </row>
    <row r="163" spans="1:15" s="220" customFormat="1" ht="12" customHeight="1">
      <c r="A163" s="231"/>
      <c r="B163" s="227"/>
      <c r="C163" s="228" t="s">
        <v>5</v>
      </c>
      <c r="D163" s="229">
        <v>0</v>
      </c>
      <c r="E163" s="229">
        <f>SUM(F163:N163)</f>
        <v>0</v>
      </c>
      <c r="F163" s="236"/>
      <c r="G163" s="236"/>
      <c r="H163" s="236"/>
      <c r="I163" s="236"/>
      <c r="J163" s="236"/>
      <c r="K163" s="236"/>
      <c r="L163" s="236"/>
      <c r="M163" s="236"/>
      <c r="N163" s="237"/>
      <c r="O163" s="238"/>
    </row>
    <row r="164" spans="1:15" s="220" customFormat="1" ht="12" customHeight="1">
      <c r="A164" s="231"/>
      <c r="B164" s="227"/>
      <c r="C164" s="228" t="s">
        <v>6</v>
      </c>
      <c r="D164" s="229">
        <v>0</v>
      </c>
      <c r="E164" s="229">
        <f>SUM(F164:N164)</f>
        <v>0</v>
      </c>
      <c r="F164" s="236"/>
      <c r="G164" s="236"/>
      <c r="H164" s="236"/>
      <c r="I164" s="236"/>
      <c r="J164" s="236"/>
      <c r="K164" s="236"/>
      <c r="L164" s="236"/>
      <c r="M164" s="236"/>
      <c r="N164" s="237"/>
      <c r="O164" s="238"/>
    </row>
    <row r="165" spans="1:15" s="220" customFormat="1" ht="12" customHeight="1">
      <c r="A165" s="231">
        <v>856020</v>
      </c>
      <c r="B165" s="227" t="s">
        <v>276</v>
      </c>
      <c r="C165" s="228" t="s">
        <v>7</v>
      </c>
      <c r="D165" s="229">
        <v>0</v>
      </c>
      <c r="E165" s="229">
        <f>SUM(F165:N165)</f>
        <v>1500</v>
      </c>
      <c r="F165" s="236"/>
      <c r="G165" s="236"/>
      <c r="H165" s="236">
        <v>1500</v>
      </c>
      <c r="I165" s="236"/>
      <c r="J165" s="236"/>
      <c r="K165" s="236"/>
      <c r="L165" s="236"/>
      <c r="M165" s="236"/>
      <c r="N165" s="237"/>
      <c r="O165" s="238"/>
    </row>
    <row r="166" spans="1:15" s="220" customFormat="1" ht="12" customHeight="1">
      <c r="A166" s="231"/>
      <c r="B166" s="227"/>
      <c r="C166" s="228" t="s">
        <v>5</v>
      </c>
      <c r="D166" s="229">
        <v>0</v>
      </c>
      <c r="E166" s="229">
        <v>1500</v>
      </c>
      <c r="F166" s="236"/>
      <c r="G166" s="236"/>
      <c r="H166" s="236">
        <v>1500</v>
      </c>
      <c r="I166" s="236"/>
      <c r="J166" s="236"/>
      <c r="K166" s="236"/>
      <c r="L166" s="236"/>
      <c r="M166" s="236"/>
      <c r="N166" s="237"/>
      <c r="O166" s="238"/>
    </row>
    <row r="167" spans="1:15" s="220" customFormat="1" ht="12" customHeight="1">
      <c r="A167" s="231"/>
      <c r="B167" s="227"/>
      <c r="C167" s="228" t="s">
        <v>6</v>
      </c>
      <c r="D167" s="229">
        <v>0</v>
      </c>
      <c r="E167" s="229">
        <v>1500</v>
      </c>
      <c r="F167" s="236"/>
      <c r="G167" s="236"/>
      <c r="H167" s="236">
        <v>1500</v>
      </c>
      <c r="I167" s="236"/>
      <c r="J167" s="236"/>
      <c r="K167" s="236"/>
      <c r="L167" s="236"/>
      <c r="M167" s="236"/>
      <c r="N167" s="237"/>
      <c r="O167" s="238"/>
    </row>
    <row r="168" spans="1:15" s="220" customFormat="1" ht="12" customHeight="1">
      <c r="A168" s="231">
        <v>860000</v>
      </c>
      <c r="B168" s="227" t="s">
        <v>277</v>
      </c>
      <c r="C168" s="228" t="s">
        <v>7</v>
      </c>
      <c r="D168" s="229">
        <v>0</v>
      </c>
      <c r="E168" s="229">
        <f>SUM(F168:N168)</f>
        <v>800</v>
      </c>
      <c r="F168" s="236"/>
      <c r="G168" s="236"/>
      <c r="H168" s="236"/>
      <c r="I168" s="236">
        <v>800</v>
      </c>
      <c r="J168" s="236"/>
      <c r="K168" s="236"/>
      <c r="L168" s="236"/>
      <c r="M168" s="236"/>
      <c r="N168" s="237"/>
      <c r="O168" s="238"/>
    </row>
    <row r="169" spans="1:15" s="220" customFormat="1" ht="12" customHeight="1">
      <c r="A169" s="231"/>
      <c r="B169" s="227"/>
      <c r="C169" s="228" t="s">
        <v>5</v>
      </c>
      <c r="D169" s="229">
        <v>0</v>
      </c>
      <c r="E169" s="229">
        <v>800</v>
      </c>
      <c r="F169" s="236"/>
      <c r="G169" s="236"/>
      <c r="H169" s="236"/>
      <c r="I169" s="236">
        <v>800</v>
      </c>
      <c r="J169" s="236"/>
      <c r="K169" s="236"/>
      <c r="L169" s="236"/>
      <c r="M169" s="236"/>
      <c r="N169" s="237"/>
      <c r="O169" s="238"/>
    </row>
    <row r="170" spans="1:15" s="220" customFormat="1" ht="12" customHeight="1">
      <c r="A170" s="231"/>
      <c r="B170" s="227"/>
      <c r="C170" s="228" t="s">
        <v>6</v>
      </c>
      <c r="D170" s="229">
        <v>0</v>
      </c>
      <c r="E170" s="229">
        <v>800</v>
      </c>
      <c r="F170" s="236"/>
      <c r="G170" s="236"/>
      <c r="H170" s="236"/>
      <c r="I170" s="236">
        <v>800</v>
      </c>
      <c r="J170" s="236"/>
      <c r="K170" s="236"/>
      <c r="L170" s="236"/>
      <c r="M170" s="236"/>
      <c r="N170" s="237"/>
      <c r="O170" s="238"/>
    </row>
    <row r="171" spans="1:15" s="220" customFormat="1" ht="12" customHeight="1">
      <c r="A171" s="231">
        <v>862000</v>
      </c>
      <c r="B171" s="227" t="s">
        <v>278</v>
      </c>
      <c r="C171" s="228" t="s">
        <v>7</v>
      </c>
      <c r="D171" s="229">
        <v>0</v>
      </c>
      <c r="E171" s="229">
        <f>SUM(F171:N171)</f>
        <v>5950</v>
      </c>
      <c r="F171" s="236"/>
      <c r="G171" s="236"/>
      <c r="H171" s="236"/>
      <c r="I171" s="236">
        <v>5950</v>
      </c>
      <c r="J171" s="236"/>
      <c r="K171" s="236"/>
      <c r="L171" s="236"/>
      <c r="M171" s="236"/>
      <c r="N171" s="237"/>
      <c r="O171" s="238"/>
    </row>
    <row r="172" spans="1:14" s="238" customFormat="1" ht="12" customHeight="1">
      <c r="A172" s="231"/>
      <c r="B172" s="227"/>
      <c r="C172" s="228" t="s">
        <v>5</v>
      </c>
      <c r="D172" s="229">
        <v>0</v>
      </c>
      <c r="E172" s="229">
        <v>5950</v>
      </c>
      <c r="F172" s="236"/>
      <c r="G172" s="236"/>
      <c r="H172" s="236"/>
      <c r="I172" s="236">
        <v>5950</v>
      </c>
      <c r="J172" s="236"/>
      <c r="K172" s="236"/>
      <c r="L172" s="236"/>
      <c r="M172" s="236"/>
      <c r="N172" s="237"/>
    </row>
    <row r="173" spans="1:14" s="238" customFormat="1" ht="12" customHeight="1">
      <c r="A173" s="231"/>
      <c r="B173" s="227"/>
      <c r="C173" s="228" t="s">
        <v>6</v>
      </c>
      <c r="D173" s="229">
        <v>0</v>
      </c>
      <c r="E173" s="229">
        <v>5950</v>
      </c>
      <c r="F173" s="236"/>
      <c r="G173" s="236"/>
      <c r="H173" s="236"/>
      <c r="I173" s="236">
        <v>5950</v>
      </c>
      <c r="J173" s="236"/>
      <c r="K173" s="236"/>
      <c r="L173" s="236"/>
      <c r="M173" s="236"/>
      <c r="N173" s="237"/>
    </row>
    <row r="174" spans="1:14" s="238" customFormat="1" ht="12" customHeight="1">
      <c r="A174" s="231">
        <v>869045</v>
      </c>
      <c r="B174" s="227" t="s">
        <v>279</v>
      </c>
      <c r="C174" s="228" t="s">
        <v>7</v>
      </c>
      <c r="D174" s="229">
        <v>0</v>
      </c>
      <c r="E174" s="229">
        <f>SUM(F174:N174)</f>
        <v>0</v>
      </c>
      <c r="F174" s="236"/>
      <c r="G174" s="236"/>
      <c r="H174" s="236"/>
      <c r="I174" s="236"/>
      <c r="J174" s="236"/>
      <c r="K174" s="236"/>
      <c r="L174" s="236"/>
      <c r="M174" s="236"/>
      <c r="N174" s="237"/>
    </row>
    <row r="175" spans="1:14" s="239" customFormat="1" ht="12" customHeight="1">
      <c r="A175" s="231"/>
      <c r="B175" s="227"/>
      <c r="C175" s="228" t="s">
        <v>5</v>
      </c>
      <c r="D175" s="229">
        <v>559</v>
      </c>
      <c r="E175" s="229">
        <v>559</v>
      </c>
      <c r="F175" s="236"/>
      <c r="G175" s="236"/>
      <c r="H175" s="236"/>
      <c r="I175" s="236"/>
      <c r="J175" s="236"/>
      <c r="K175" s="236"/>
      <c r="L175" s="236"/>
      <c r="M175" s="236"/>
      <c r="N175" s="237">
        <v>559</v>
      </c>
    </row>
    <row r="176" spans="1:14" s="239" customFormat="1" ht="12" customHeight="1">
      <c r="A176" s="231"/>
      <c r="B176" s="227"/>
      <c r="C176" s="228" t="s">
        <v>6</v>
      </c>
      <c r="D176" s="229">
        <v>559</v>
      </c>
      <c r="E176" s="229">
        <v>559</v>
      </c>
      <c r="F176" s="236"/>
      <c r="G176" s="236"/>
      <c r="H176" s="236"/>
      <c r="I176" s="236"/>
      <c r="J176" s="236"/>
      <c r="K176" s="236"/>
      <c r="L176" s="236"/>
      <c r="M176" s="236"/>
      <c r="N176" s="237">
        <v>559</v>
      </c>
    </row>
    <row r="177" spans="1:14" s="238" customFormat="1" ht="12" customHeight="1">
      <c r="A177" s="253"/>
      <c r="B177" s="254"/>
      <c r="C177" s="255"/>
      <c r="D177" s="256"/>
      <c r="E177" s="256"/>
      <c r="F177" s="257"/>
      <c r="G177" s="257"/>
      <c r="H177" s="257"/>
      <c r="I177" s="257"/>
      <c r="J177" s="257"/>
      <c r="K177" s="257"/>
      <c r="L177" s="257"/>
      <c r="M177" s="257"/>
      <c r="N177" s="258"/>
    </row>
    <row r="178" spans="1:14" s="238" customFormat="1" ht="12" customHeight="1">
      <c r="A178" s="245">
        <v>881011</v>
      </c>
      <c r="B178" s="246" t="s">
        <v>280</v>
      </c>
      <c r="C178" s="247" t="s">
        <v>7</v>
      </c>
      <c r="D178" s="248">
        <v>0</v>
      </c>
      <c r="E178" s="248">
        <f>SUM(F178:N178)</f>
        <v>1500</v>
      </c>
      <c r="F178" s="250"/>
      <c r="G178" s="250"/>
      <c r="H178" s="250"/>
      <c r="I178" s="250">
        <v>1500</v>
      </c>
      <c r="J178" s="250"/>
      <c r="K178" s="250"/>
      <c r="L178" s="250"/>
      <c r="M178" s="250"/>
      <c r="N178" s="251"/>
    </row>
    <row r="179" spans="1:15" s="220" customFormat="1" ht="12" customHeight="1">
      <c r="A179" s="231"/>
      <c r="B179" s="227"/>
      <c r="C179" s="228" t="s">
        <v>5</v>
      </c>
      <c r="D179" s="229">
        <v>0</v>
      </c>
      <c r="E179" s="229">
        <v>1500</v>
      </c>
      <c r="F179" s="236"/>
      <c r="G179" s="236"/>
      <c r="H179" s="236"/>
      <c r="I179" s="236">
        <v>1500</v>
      </c>
      <c r="J179" s="236"/>
      <c r="K179" s="236"/>
      <c r="L179" s="236"/>
      <c r="M179" s="236"/>
      <c r="N179" s="237"/>
      <c r="O179" s="238"/>
    </row>
    <row r="180" spans="1:15" s="220" customFormat="1" ht="12" customHeight="1">
      <c r="A180" s="231"/>
      <c r="B180" s="227"/>
      <c r="C180" s="228" t="s">
        <v>6</v>
      </c>
      <c r="D180" s="229">
        <v>0</v>
      </c>
      <c r="E180" s="229">
        <v>1500</v>
      </c>
      <c r="F180" s="236"/>
      <c r="G180" s="236"/>
      <c r="H180" s="236"/>
      <c r="I180" s="236">
        <v>1500</v>
      </c>
      <c r="J180" s="236"/>
      <c r="K180" s="236"/>
      <c r="L180" s="236"/>
      <c r="M180" s="236"/>
      <c r="N180" s="237"/>
      <c r="O180" s="238"/>
    </row>
    <row r="181" spans="1:15" s="220" customFormat="1" ht="12" customHeight="1">
      <c r="A181" s="231">
        <v>882000</v>
      </c>
      <c r="B181" s="227" t="s">
        <v>281</v>
      </c>
      <c r="C181" s="228" t="s">
        <v>7</v>
      </c>
      <c r="D181" s="229">
        <v>0</v>
      </c>
      <c r="E181" s="229">
        <f>SUM(F181:N181)</f>
        <v>38500</v>
      </c>
      <c r="F181" s="236"/>
      <c r="G181" s="236"/>
      <c r="H181" s="236"/>
      <c r="I181" s="236">
        <v>38500</v>
      </c>
      <c r="J181" s="236"/>
      <c r="K181" s="236"/>
      <c r="L181" s="236"/>
      <c r="M181" s="236"/>
      <c r="N181" s="237"/>
      <c r="O181" s="238"/>
    </row>
    <row r="182" spans="1:15" s="220" customFormat="1" ht="12" customHeight="1">
      <c r="A182" s="231"/>
      <c r="B182" s="227"/>
      <c r="C182" s="228" t="s">
        <v>5</v>
      </c>
      <c r="D182" s="229">
        <v>0</v>
      </c>
      <c r="E182" s="229">
        <v>12930</v>
      </c>
      <c r="F182" s="236"/>
      <c r="G182" s="236"/>
      <c r="H182" s="236">
        <v>40</v>
      </c>
      <c r="I182" s="236">
        <v>12890</v>
      </c>
      <c r="J182" s="236"/>
      <c r="K182" s="236"/>
      <c r="L182" s="236"/>
      <c r="M182" s="236"/>
      <c r="N182" s="237"/>
      <c r="O182" s="238"/>
    </row>
    <row r="183" spans="1:15" s="220" customFormat="1" ht="12" customHeight="1">
      <c r="A183" s="231"/>
      <c r="B183" s="227"/>
      <c r="C183" s="228" t="s">
        <v>6</v>
      </c>
      <c r="D183" s="229">
        <v>0</v>
      </c>
      <c r="E183" s="229">
        <v>12930</v>
      </c>
      <c r="F183" s="236"/>
      <c r="G183" s="236"/>
      <c r="H183" s="236">
        <v>40</v>
      </c>
      <c r="I183" s="236">
        <v>12890</v>
      </c>
      <c r="J183" s="236"/>
      <c r="K183" s="236"/>
      <c r="L183" s="236"/>
      <c r="M183" s="236"/>
      <c r="N183" s="237"/>
      <c r="O183" s="238"/>
    </row>
    <row r="184" spans="1:15" s="220" customFormat="1" ht="12" customHeight="1">
      <c r="A184" s="231">
        <v>882111</v>
      </c>
      <c r="B184" s="227" t="s">
        <v>282</v>
      </c>
      <c r="C184" s="228" t="s">
        <v>7</v>
      </c>
      <c r="D184" s="229">
        <v>48060</v>
      </c>
      <c r="E184" s="229">
        <f>SUM(F184:N184)</f>
        <v>62200</v>
      </c>
      <c r="F184" s="236"/>
      <c r="G184" s="236"/>
      <c r="H184" s="236"/>
      <c r="I184" s="236"/>
      <c r="J184" s="236">
        <v>62200</v>
      </c>
      <c r="K184" s="236"/>
      <c r="L184" s="236"/>
      <c r="M184" s="236"/>
      <c r="N184" s="237"/>
      <c r="O184" s="238"/>
    </row>
    <row r="185" spans="1:14" s="238" customFormat="1" ht="12" customHeight="1">
      <c r="A185" s="245"/>
      <c r="B185" s="246"/>
      <c r="C185" s="228" t="s">
        <v>5</v>
      </c>
      <c r="D185" s="248">
        <v>41778</v>
      </c>
      <c r="E185" s="229">
        <v>52318</v>
      </c>
      <c r="F185" s="250"/>
      <c r="G185" s="250"/>
      <c r="H185" s="250"/>
      <c r="I185" s="250"/>
      <c r="J185" s="250">
        <v>52318</v>
      </c>
      <c r="K185" s="250"/>
      <c r="L185" s="250"/>
      <c r="M185" s="250"/>
      <c r="N185" s="251"/>
    </row>
    <row r="186" spans="1:14" s="238" customFormat="1" ht="12" customHeight="1">
      <c r="A186" s="245"/>
      <c r="B186" s="246"/>
      <c r="C186" s="228" t="s">
        <v>6</v>
      </c>
      <c r="D186" s="248">
        <v>41778</v>
      </c>
      <c r="E186" s="229">
        <v>52318</v>
      </c>
      <c r="F186" s="250"/>
      <c r="G186" s="250"/>
      <c r="H186" s="250"/>
      <c r="I186" s="250"/>
      <c r="J186" s="250">
        <v>52318</v>
      </c>
      <c r="K186" s="250"/>
      <c r="L186" s="250"/>
      <c r="M186" s="250"/>
      <c r="N186" s="251"/>
    </row>
    <row r="187" spans="1:14" s="238" customFormat="1" ht="12" customHeight="1">
      <c r="A187" s="245">
        <v>882112</v>
      </c>
      <c r="B187" s="246" t="s">
        <v>283</v>
      </c>
      <c r="C187" s="228" t="s">
        <v>7</v>
      </c>
      <c r="D187" s="248">
        <v>1170</v>
      </c>
      <c r="E187" s="229">
        <f>SUM(F187:N187)</f>
        <v>1300</v>
      </c>
      <c r="F187" s="248"/>
      <c r="G187" s="248"/>
      <c r="H187" s="248"/>
      <c r="I187" s="248"/>
      <c r="J187" s="248">
        <v>1300</v>
      </c>
      <c r="K187" s="248"/>
      <c r="L187" s="248"/>
      <c r="M187" s="248"/>
      <c r="N187" s="249"/>
    </row>
    <row r="188" spans="1:14" s="220" customFormat="1" ht="12" customHeight="1">
      <c r="A188" s="231"/>
      <c r="B188" s="227"/>
      <c r="C188" s="228" t="s">
        <v>5</v>
      </c>
      <c r="D188" s="229">
        <v>786</v>
      </c>
      <c r="E188" s="229">
        <v>916</v>
      </c>
      <c r="F188" s="229"/>
      <c r="G188" s="229"/>
      <c r="H188" s="229"/>
      <c r="I188" s="229"/>
      <c r="J188" s="229">
        <v>916</v>
      </c>
      <c r="K188" s="229"/>
      <c r="L188" s="229"/>
      <c r="M188" s="229"/>
      <c r="N188" s="230"/>
    </row>
    <row r="189" spans="1:14" s="220" customFormat="1" ht="12" customHeight="1">
      <c r="A189" s="231"/>
      <c r="B189" s="227"/>
      <c r="C189" s="228" t="s">
        <v>6</v>
      </c>
      <c r="D189" s="229">
        <v>786</v>
      </c>
      <c r="E189" s="229">
        <v>916</v>
      </c>
      <c r="F189" s="229"/>
      <c r="G189" s="229"/>
      <c r="H189" s="229"/>
      <c r="I189" s="229"/>
      <c r="J189" s="229">
        <v>916</v>
      </c>
      <c r="K189" s="229"/>
      <c r="L189" s="229"/>
      <c r="M189" s="229"/>
      <c r="N189" s="230"/>
    </row>
    <row r="190" spans="1:14" s="220" customFormat="1" ht="12" customHeight="1">
      <c r="A190" s="231">
        <v>882113</v>
      </c>
      <c r="B190" s="227" t="s">
        <v>284</v>
      </c>
      <c r="C190" s="228" t="s">
        <v>7</v>
      </c>
      <c r="D190" s="229">
        <v>15120</v>
      </c>
      <c r="E190" s="229">
        <f>SUM(F190:N190)</f>
        <v>16800</v>
      </c>
      <c r="F190" s="229"/>
      <c r="G190" s="229"/>
      <c r="H190" s="229"/>
      <c r="I190" s="229"/>
      <c r="J190" s="229">
        <v>16800</v>
      </c>
      <c r="K190" s="229"/>
      <c r="L190" s="229"/>
      <c r="M190" s="229"/>
      <c r="N190" s="230"/>
    </row>
    <row r="191" spans="1:14" s="220" customFormat="1" ht="12" customHeight="1">
      <c r="A191" s="231"/>
      <c r="B191" s="227"/>
      <c r="C191" s="228" t="s">
        <v>5</v>
      </c>
      <c r="D191" s="229">
        <v>10217</v>
      </c>
      <c r="E191" s="229">
        <v>11897</v>
      </c>
      <c r="F191" s="229"/>
      <c r="G191" s="229"/>
      <c r="H191" s="229"/>
      <c r="I191" s="229"/>
      <c r="J191" s="229">
        <v>11897</v>
      </c>
      <c r="K191" s="229"/>
      <c r="L191" s="229"/>
      <c r="M191" s="229"/>
      <c r="N191" s="230"/>
    </row>
    <row r="192" spans="1:14" s="220" customFormat="1" ht="12" customHeight="1">
      <c r="A192" s="231"/>
      <c r="B192" s="227"/>
      <c r="C192" s="228" t="s">
        <v>6</v>
      </c>
      <c r="D192" s="229">
        <v>10217</v>
      </c>
      <c r="E192" s="229">
        <v>11897</v>
      </c>
      <c r="F192" s="229"/>
      <c r="G192" s="229"/>
      <c r="H192" s="229"/>
      <c r="I192" s="229"/>
      <c r="J192" s="229">
        <v>11897</v>
      </c>
      <c r="K192" s="229"/>
      <c r="L192" s="229"/>
      <c r="M192" s="229"/>
      <c r="N192" s="230"/>
    </row>
    <row r="193" spans="1:14" s="220" customFormat="1" ht="12" customHeight="1">
      <c r="A193" s="231">
        <v>882114</v>
      </c>
      <c r="B193" s="227" t="s">
        <v>285</v>
      </c>
      <c r="C193" s="228" t="s">
        <v>7</v>
      </c>
      <c r="D193" s="229">
        <v>0</v>
      </c>
      <c r="E193" s="229">
        <f>SUM(F193:N193)</f>
        <v>4000</v>
      </c>
      <c r="F193" s="236"/>
      <c r="G193" s="236"/>
      <c r="H193" s="236"/>
      <c r="I193" s="236"/>
      <c r="J193" s="236">
        <v>4000</v>
      </c>
      <c r="K193" s="236"/>
      <c r="L193" s="236"/>
      <c r="M193" s="236"/>
      <c r="N193" s="237"/>
    </row>
    <row r="194" spans="1:14" s="220" customFormat="1" ht="12" customHeight="1">
      <c r="A194" s="231"/>
      <c r="B194" s="227"/>
      <c r="C194" s="228" t="s">
        <v>5</v>
      </c>
      <c r="D194" s="229">
        <v>0</v>
      </c>
      <c r="E194" s="229">
        <v>8000</v>
      </c>
      <c r="F194" s="236"/>
      <c r="G194" s="236"/>
      <c r="H194" s="236"/>
      <c r="I194" s="236"/>
      <c r="J194" s="236">
        <v>8000</v>
      </c>
      <c r="K194" s="236"/>
      <c r="L194" s="236"/>
      <c r="M194" s="236"/>
      <c r="N194" s="237"/>
    </row>
    <row r="195" spans="1:14" s="220" customFormat="1" ht="12" customHeight="1">
      <c r="A195" s="231"/>
      <c r="B195" s="227"/>
      <c r="C195" s="228" t="s">
        <v>6</v>
      </c>
      <c r="D195" s="229">
        <v>0</v>
      </c>
      <c r="E195" s="229">
        <v>8000</v>
      </c>
      <c r="F195" s="236"/>
      <c r="G195" s="236"/>
      <c r="H195" s="236"/>
      <c r="I195" s="236"/>
      <c r="J195" s="236">
        <v>8000</v>
      </c>
      <c r="K195" s="236"/>
      <c r="L195" s="236"/>
      <c r="M195" s="236"/>
      <c r="N195" s="237"/>
    </row>
    <row r="196" spans="1:14" s="220" customFormat="1" ht="12" customHeight="1">
      <c r="A196" s="231">
        <v>882115</v>
      </c>
      <c r="B196" s="227" t="s">
        <v>286</v>
      </c>
      <c r="C196" s="228" t="s">
        <v>7</v>
      </c>
      <c r="D196" s="229">
        <v>26970</v>
      </c>
      <c r="E196" s="229">
        <f>SUM(F196:N196)</f>
        <v>35960</v>
      </c>
      <c r="F196" s="236"/>
      <c r="G196" s="236">
        <v>6960</v>
      </c>
      <c r="H196" s="236"/>
      <c r="I196" s="236"/>
      <c r="J196" s="236">
        <v>29000</v>
      </c>
      <c r="K196" s="236"/>
      <c r="L196" s="236"/>
      <c r="M196" s="236"/>
      <c r="N196" s="237"/>
    </row>
    <row r="197" spans="1:14" s="220" customFormat="1" ht="12" customHeight="1">
      <c r="A197" s="231"/>
      <c r="B197" s="227"/>
      <c r="C197" s="228" t="s">
        <v>5</v>
      </c>
      <c r="D197" s="229">
        <v>23350</v>
      </c>
      <c r="E197" s="229">
        <v>32340</v>
      </c>
      <c r="F197" s="236"/>
      <c r="G197" s="236">
        <v>6260</v>
      </c>
      <c r="H197" s="236"/>
      <c r="I197" s="236"/>
      <c r="J197" s="236">
        <v>26080</v>
      </c>
      <c r="K197" s="236"/>
      <c r="L197" s="236"/>
      <c r="M197" s="236"/>
      <c r="N197" s="237"/>
    </row>
    <row r="198" spans="1:14" s="220" customFormat="1" ht="12" customHeight="1">
      <c r="A198" s="231"/>
      <c r="B198" s="227"/>
      <c r="C198" s="228" t="s">
        <v>6</v>
      </c>
      <c r="D198" s="229">
        <v>23350</v>
      </c>
      <c r="E198" s="229">
        <v>32340</v>
      </c>
      <c r="F198" s="236"/>
      <c r="G198" s="236">
        <v>6260</v>
      </c>
      <c r="H198" s="236"/>
      <c r="I198" s="236"/>
      <c r="J198" s="236">
        <v>26080</v>
      </c>
      <c r="K198" s="236"/>
      <c r="L198" s="236"/>
      <c r="M198" s="236"/>
      <c r="N198" s="237"/>
    </row>
    <row r="199" spans="1:14" s="220" customFormat="1" ht="12" customHeight="1">
      <c r="A199" s="231">
        <v>882116</v>
      </c>
      <c r="B199" s="227" t="s">
        <v>287</v>
      </c>
      <c r="C199" s="228" t="s">
        <v>7</v>
      </c>
      <c r="D199" s="229">
        <v>0</v>
      </c>
      <c r="E199" s="229">
        <f>SUM(F199:N199)</f>
        <v>5080</v>
      </c>
      <c r="F199" s="236"/>
      <c r="G199" s="236">
        <v>1080</v>
      </c>
      <c r="H199" s="236"/>
      <c r="I199" s="236"/>
      <c r="J199" s="236">
        <v>4000</v>
      </c>
      <c r="K199" s="236"/>
      <c r="L199" s="236"/>
      <c r="M199" s="236"/>
      <c r="N199" s="237"/>
    </row>
    <row r="200" spans="1:14" s="220" customFormat="1" ht="12" customHeight="1">
      <c r="A200" s="231"/>
      <c r="B200" s="227"/>
      <c r="C200" s="228" t="s">
        <v>5</v>
      </c>
      <c r="D200" s="229">
        <v>0</v>
      </c>
      <c r="E200" s="229">
        <v>4580</v>
      </c>
      <c r="F200" s="236"/>
      <c r="G200" s="236">
        <v>1080</v>
      </c>
      <c r="H200" s="236"/>
      <c r="I200" s="236"/>
      <c r="J200" s="236">
        <v>3500</v>
      </c>
      <c r="K200" s="236"/>
      <c r="L200" s="236"/>
      <c r="M200" s="236"/>
      <c r="N200" s="237"/>
    </row>
    <row r="201" spans="1:14" s="220" customFormat="1" ht="12" customHeight="1">
      <c r="A201" s="231"/>
      <c r="B201" s="227"/>
      <c r="C201" s="228" t="s">
        <v>6</v>
      </c>
      <c r="D201" s="229">
        <v>0</v>
      </c>
      <c r="E201" s="229">
        <v>4580</v>
      </c>
      <c r="F201" s="236"/>
      <c r="G201" s="236">
        <v>1080</v>
      </c>
      <c r="H201" s="236"/>
      <c r="I201" s="236"/>
      <c r="J201" s="236">
        <v>3500</v>
      </c>
      <c r="K201" s="236"/>
      <c r="L201" s="236"/>
      <c r="M201" s="236"/>
      <c r="N201" s="237"/>
    </row>
    <row r="202" spans="1:14" s="220" customFormat="1" ht="12" customHeight="1">
      <c r="A202" s="231">
        <v>882117</v>
      </c>
      <c r="B202" s="227" t="s">
        <v>288</v>
      </c>
      <c r="C202" s="228" t="s">
        <v>7</v>
      </c>
      <c r="D202" s="229">
        <v>7500</v>
      </c>
      <c r="E202" s="229">
        <f>SUM(F202:N202)</f>
        <v>7500</v>
      </c>
      <c r="F202" s="236"/>
      <c r="G202" s="236"/>
      <c r="H202" s="236"/>
      <c r="I202" s="236"/>
      <c r="J202" s="236">
        <v>7500</v>
      </c>
      <c r="K202" s="236"/>
      <c r="L202" s="236"/>
      <c r="M202" s="236"/>
      <c r="N202" s="237"/>
    </row>
    <row r="203" spans="1:14" s="220" customFormat="1" ht="12" customHeight="1">
      <c r="A203" s="231"/>
      <c r="B203" s="227"/>
      <c r="C203" s="228" t="s">
        <v>5</v>
      </c>
      <c r="D203" s="229">
        <v>8166</v>
      </c>
      <c r="E203" s="229">
        <v>8166</v>
      </c>
      <c r="F203" s="236"/>
      <c r="G203" s="236"/>
      <c r="H203" s="236"/>
      <c r="I203" s="236"/>
      <c r="J203" s="236">
        <v>8166</v>
      </c>
      <c r="K203" s="236"/>
      <c r="L203" s="236"/>
      <c r="M203" s="236"/>
      <c r="N203" s="237"/>
    </row>
    <row r="204" spans="1:14" s="220" customFormat="1" ht="12" customHeight="1">
      <c r="A204" s="231"/>
      <c r="B204" s="227"/>
      <c r="C204" s="228" t="s">
        <v>6</v>
      </c>
      <c r="D204" s="229">
        <v>8166</v>
      </c>
      <c r="E204" s="229">
        <v>8166</v>
      </c>
      <c r="F204" s="236"/>
      <c r="G204" s="236"/>
      <c r="H204" s="236"/>
      <c r="I204" s="236"/>
      <c r="J204" s="236">
        <v>8166</v>
      </c>
      <c r="K204" s="236"/>
      <c r="L204" s="236"/>
      <c r="M204" s="236"/>
      <c r="N204" s="237"/>
    </row>
    <row r="205" spans="1:14" s="220" customFormat="1" ht="12" customHeight="1">
      <c r="A205" s="231">
        <v>882119</v>
      </c>
      <c r="B205" s="227" t="s">
        <v>289</v>
      </c>
      <c r="C205" s="228" t="s">
        <v>7</v>
      </c>
      <c r="D205" s="229">
        <v>300</v>
      </c>
      <c r="E205" s="229">
        <f>SUM(F205:N205)</f>
        <v>300</v>
      </c>
      <c r="F205" s="236"/>
      <c r="G205" s="236"/>
      <c r="H205" s="236"/>
      <c r="I205" s="236"/>
      <c r="J205" s="236">
        <v>300</v>
      </c>
      <c r="K205" s="236"/>
      <c r="L205" s="236"/>
      <c r="M205" s="236"/>
      <c r="N205" s="237"/>
    </row>
    <row r="206" spans="1:14" s="220" customFormat="1" ht="12" customHeight="1">
      <c r="A206" s="231"/>
      <c r="B206" s="227"/>
      <c r="C206" s="228" t="s">
        <v>5</v>
      </c>
      <c r="D206" s="229">
        <v>10</v>
      </c>
      <c r="E206" s="229">
        <v>10</v>
      </c>
      <c r="F206" s="236"/>
      <c r="G206" s="236"/>
      <c r="H206" s="236"/>
      <c r="I206" s="236"/>
      <c r="J206" s="236">
        <v>10</v>
      </c>
      <c r="K206" s="236"/>
      <c r="L206" s="236"/>
      <c r="M206" s="236"/>
      <c r="N206" s="237"/>
    </row>
    <row r="207" spans="1:14" s="220" customFormat="1" ht="12" customHeight="1">
      <c r="A207" s="231"/>
      <c r="B207" s="227"/>
      <c r="C207" s="228" t="s">
        <v>6</v>
      </c>
      <c r="D207" s="229">
        <v>10</v>
      </c>
      <c r="E207" s="229">
        <v>10</v>
      </c>
      <c r="F207" s="236"/>
      <c r="G207" s="236"/>
      <c r="H207" s="236"/>
      <c r="I207" s="236"/>
      <c r="J207" s="236">
        <v>10</v>
      </c>
      <c r="K207" s="236"/>
      <c r="L207" s="236"/>
      <c r="M207" s="236"/>
      <c r="N207" s="237"/>
    </row>
    <row r="208" spans="1:14" s="220" customFormat="1" ht="12" customHeight="1">
      <c r="A208" s="231">
        <v>882122</v>
      </c>
      <c r="B208" s="227" t="s">
        <v>290</v>
      </c>
      <c r="C208" s="228" t="s">
        <v>7</v>
      </c>
      <c r="D208" s="229">
        <v>0</v>
      </c>
      <c r="E208" s="229">
        <f>SUM(F208:N208)</f>
        <v>10515</v>
      </c>
      <c r="F208" s="236"/>
      <c r="G208" s="236"/>
      <c r="H208" s="236"/>
      <c r="I208" s="236"/>
      <c r="J208" s="236">
        <v>10515</v>
      </c>
      <c r="K208" s="236"/>
      <c r="L208" s="236"/>
      <c r="M208" s="236"/>
      <c r="N208" s="237"/>
    </row>
    <row r="209" spans="1:14" s="220" customFormat="1" ht="12" customHeight="1">
      <c r="A209" s="231"/>
      <c r="B209" s="227"/>
      <c r="C209" s="228" t="s">
        <v>5</v>
      </c>
      <c r="D209" s="229">
        <v>0</v>
      </c>
      <c r="E209" s="229">
        <v>15710</v>
      </c>
      <c r="F209" s="236"/>
      <c r="G209" s="236"/>
      <c r="H209" s="236"/>
      <c r="I209" s="236"/>
      <c r="J209" s="236">
        <v>15710</v>
      </c>
      <c r="K209" s="236"/>
      <c r="L209" s="236"/>
      <c r="M209" s="236"/>
      <c r="N209" s="237"/>
    </row>
    <row r="210" spans="1:14" s="220" customFormat="1" ht="12" customHeight="1">
      <c r="A210" s="231"/>
      <c r="B210" s="227"/>
      <c r="C210" s="228" t="s">
        <v>6</v>
      </c>
      <c r="D210" s="229">
        <v>0</v>
      </c>
      <c r="E210" s="229">
        <v>15710</v>
      </c>
      <c r="F210" s="236"/>
      <c r="G210" s="236"/>
      <c r="H210" s="236"/>
      <c r="I210" s="236"/>
      <c r="J210" s="236">
        <v>15710</v>
      </c>
      <c r="K210" s="236"/>
      <c r="L210" s="236"/>
      <c r="M210" s="236"/>
      <c r="N210" s="237"/>
    </row>
    <row r="211" spans="1:14" s="220" customFormat="1" ht="12" customHeight="1">
      <c r="A211" s="231">
        <v>882123</v>
      </c>
      <c r="B211" s="227" t="s">
        <v>291</v>
      </c>
      <c r="C211" s="228" t="s">
        <v>7</v>
      </c>
      <c r="D211" s="229">
        <v>0</v>
      </c>
      <c r="E211" s="229">
        <f>SUM(F211:N211)</f>
        <v>2100</v>
      </c>
      <c r="F211" s="236"/>
      <c r="G211" s="236"/>
      <c r="H211" s="236"/>
      <c r="I211" s="236"/>
      <c r="J211" s="236">
        <v>2100</v>
      </c>
      <c r="K211" s="236"/>
      <c r="L211" s="236"/>
      <c r="M211" s="236"/>
      <c r="N211" s="237"/>
    </row>
    <row r="212" spans="1:14" s="220" customFormat="1" ht="12" customHeight="1">
      <c r="A212" s="231"/>
      <c r="B212" s="227"/>
      <c r="C212" s="228" t="s">
        <v>5</v>
      </c>
      <c r="D212" s="229">
        <v>0</v>
      </c>
      <c r="E212" s="229">
        <v>2100</v>
      </c>
      <c r="F212" s="236"/>
      <c r="G212" s="236"/>
      <c r="H212" s="236"/>
      <c r="I212" s="236"/>
      <c r="J212" s="236">
        <v>2100</v>
      </c>
      <c r="K212" s="236"/>
      <c r="L212" s="236"/>
      <c r="M212" s="236"/>
      <c r="N212" s="237"/>
    </row>
    <row r="213" spans="1:14" s="220" customFormat="1" ht="12" customHeight="1">
      <c r="A213" s="231"/>
      <c r="B213" s="227"/>
      <c r="C213" s="228" t="s">
        <v>6</v>
      </c>
      <c r="D213" s="229">
        <v>0</v>
      </c>
      <c r="E213" s="229">
        <v>2100</v>
      </c>
      <c r="F213" s="236"/>
      <c r="G213" s="236"/>
      <c r="H213" s="236"/>
      <c r="I213" s="236"/>
      <c r="J213" s="236">
        <v>2100</v>
      </c>
      <c r="K213" s="236"/>
      <c r="L213" s="236"/>
      <c r="M213" s="236"/>
      <c r="N213" s="237"/>
    </row>
    <row r="214" spans="1:14" s="220" customFormat="1" ht="12" customHeight="1">
      <c r="A214" s="231">
        <v>882124</v>
      </c>
      <c r="B214" s="227" t="s">
        <v>292</v>
      </c>
      <c r="C214" s="228" t="s">
        <v>7</v>
      </c>
      <c r="D214" s="229">
        <v>0</v>
      </c>
      <c r="E214" s="229">
        <f>SUM(F214:N214)</f>
        <v>2000</v>
      </c>
      <c r="F214" s="236"/>
      <c r="G214" s="236"/>
      <c r="H214" s="236"/>
      <c r="I214" s="236"/>
      <c r="J214" s="236">
        <v>2000</v>
      </c>
      <c r="K214" s="236"/>
      <c r="L214" s="236"/>
      <c r="M214" s="236"/>
      <c r="N214" s="237"/>
    </row>
    <row r="215" spans="1:14" s="220" customFormat="1" ht="12" customHeight="1">
      <c r="A215" s="231"/>
      <c r="B215" s="227"/>
      <c r="C215" s="228" t="s">
        <v>5</v>
      </c>
      <c r="D215" s="229">
        <v>0</v>
      </c>
      <c r="E215" s="229">
        <v>28180</v>
      </c>
      <c r="F215" s="236"/>
      <c r="G215" s="236"/>
      <c r="H215" s="236"/>
      <c r="I215" s="236"/>
      <c r="J215" s="236">
        <v>28180</v>
      </c>
      <c r="K215" s="236"/>
      <c r="L215" s="236"/>
      <c r="M215" s="236"/>
      <c r="N215" s="237"/>
    </row>
    <row r="216" spans="1:14" s="220" customFormat="1" ht="12" customHeight="1">
      <c r="A216" s="231"/>
      <c r="B216" s="227"/>
      <c r="C216" s="228" t="s">
        <v>6</v>
      </c>
      <c r="D216" s="229">
        <v>0</v>
      </c>
      <c r="E216" s="229">
        <v>28180</v>
      </c>
      <c r="F216" s="236"/>
      <c r="G216" s="236"/>
      <c r="H216" s="236"/>
      <c r="I216" s="236"/>
      <c r="J216" s="236">
        <v>28180</v>
      </c>
      <c r="K216" s="236"/>
      <c r="L216" s="236"/>
      <c r="M216" s="236"/>
      <c r="N216" s="237"/>
    </row>
    <row r="217" spans="1:14" s="220" customFormat="1" ht="12" customHeight="1">
      <c r="A217" s="231">
        <v>882125</v>
      </c>
      <c r="B217" s="227" t="s">
        <v>293</v>
      </c>
      <c r="C217" s="228" t="s">
        <v>7</v>
      </c>
      <c r="D217" s="229">
        <v>1500</v>
      </c>
      <c r="E217" s="229">
        <f>SUM(F217:N217)</f>
        <v>1500</v>
      </c>
      <c r="F217" s="236"/>
      <c r="G217" s="236"/>
      <c r="H217" s="236"/>
      <c r="I217" s="236"/>
      <c r="J217" s="236">
        <v>1500</v>
      </c>
      <c r="K217" s="236"/>
      <c r="L217" s="236"/>
      <c r="M217" s="236"/>
      <c r="N217" s="237"/>
    </row>
    <row r="218" spans="1:14" s="220" customFormat="1" ht="12" customHeight="1">
      <c r="A218" s="231"/>
      <c r="B218" s="227"/>
      <c r="C218" s="228" t="s">
        <v>5</v>
      </c>
      <c r="D218" s="229">
        <v>1500</v>
      </c>
      <c r="E218" s="229">
        <v>1500</v>
      </c>
      <c r="F218" s="236"/>
      <c r="G218" s="236"/>
      <c r="H218" s="236"/>
      <c r="I218" s="236"/>
      <c r="J218" s="236">
        <v>1500</v>
      </c>
      <c r="K218" s="236"/>
      <c r="L218" s="236"/>
      <c r="M218" s="236"/>
      <c r="N218" s="237"/>
    </row>
    <row r="219" spans="1:14" s="220" customFormat="1" ht="12" customHeight="1">
      <c r="A219" s="231"/>
      <c r="B219" s="227"/>
      <c r="C219" s="228" t="s">
        <v>6</v>
      </c>
      <c r="D219" s="229">
        <v>1500</v>
      </c>
      <c r="E219" s="229">
        <v>1500</v>
      </c>
      <c r="F219" s="236"/>
      <c r="G219" s="236"/>
      <c r="H219" s="236"/>
      <c r="I219" s="236"/>
      <c r="J219" s="236">
        <v>1500</v>
      </c>
      <c r="K219" s="236"/>
      <c r="L219" s="236"/>
      <c r="M219" s="236"/>
      <c r="N219" s="237"/>
    </row>
    <row r="220" spans="1:14" s="220" customFormat="1" ht="12" customHeight="1">
      <c r="A220" s="231">
        <v>882129</v>
      </c>
      <c r="B220" s="227" t="s">
        <v>294</v>
      </c>
      <c r="C220" s="228" t="s">
        <v>7</v>
      </c>
      <c r="D220" s="229">
        <v>0</v>
      </c>
      <c r="E220" s="229">
        <f>SUM(F220:N220)</f>
        <v>5296</v>
      </c>
      <c r="F220" s="236">
        <v>3696</v>
      </c>
      <c r="G220" s="236">
        <v>1020</v>
      </c>
      <c r="H220" s="236">
        <v>580</v>
      </c>
      <c r="I220" s="236"/>
      <c r="J220" s="236"/>
      <c r="K220" s="236"/>
      <c r="L220" s="236"/>
      <c r="M220" s="252"/>
      <c r="N220" s="237"/>
    </row>
    <row r="221" spans="1:14" s="220" customFormat="1" ht="12" customHeight="1">
      <c r="A221" s="231"/>
      <c r="B221" s="227"/>
      <c r="C221" s="228" t="s">
        <v>5</v>
      </c>
      <c r="D221" s="229">
        <v>0</v>
      </c>
      <c r="E221" s="229">
        <v>5296</v>
      </c>
      <c r="F221" s="236">
        <v>3696</v>
      </c>
      <c r="G221" s="236">
        <v>1020</v>
      </c>
      <c r="H221" s="236">
        <v>580</v>
      </c>
      <c r="I221" s="236"/>
      <c r="J221" s="236"/>
      <c r="K221" s="236"/>
      <c r="L221" s="236"/>
      <c r="M221" s="252"/>
      <c r="N221" s="237"/>
    </row>
    <row r="222" spans="1:14" s="220" customFormat="1" ht="12" customHeight="1">
      <c r="A222" s="231"/>
      <c r="B222" s="227"/>
      <c r="C222" s="228" t="s">
        <v>6</v>
      </c>
      <c r="D222" s="229">
        <v>0</v>
      </c>
      <c r="E222" s="229">
        <v>5296</v>
      </c>
      <c r="F222" s="236">
        <v>3696</v>
      </c>
      <c r="G222" s="236">
        <v>1020</v>
      </c>
      <c r="H222" s="236">
        <v>580</v>
      </c>
      <c r="I222" s="236"/>
      <c r="J222" s="236"/>
      <c r="K222" s="236"/>
      <c r="L222" s="236"/>
      <c r="M222" s="252"/>
      <c r="N222" s="237"/>
    </row>
    <row r="223" spans="1:14" s="220" customFormat="1" ht="12" customHeight="1">
      <c r="A223" s="231">
        <v>882129</v>
      </c>
      <c r="B223" s="227" t="s">
        <v>295</v>
      </c>
      <c r="C223" s="228" t="s">
        <v>7</v>
      </c>
      <c r="D223" s="229">
        <v>0</v>
      </c>
      <c r="E223" s="229">
        <f>SUM(F223:N223)</f>
        <v>200</v>
      </c>
      <c r="F223" s="236"/>
      <c r="G223" s="236"/>
      <c r="H223" s="236"/>
      <c r="I223" s="236"/>
      <c r="J223" s="236">
        <v>200</v>
      </c>
      <c r="K223" s="236"/>
      <c r="L223" s="236"/>
      <c r="M223" s="236"/>
      <c r="N223" s="237"/>
    </row>
    <row r="224" spans="1:14" s="220" customFormat="1" ht="12" customHeight="1">
      <c r="A224" s="231"/>
      <c r="B224" s="227"/>
      <c r="C224" s="228" t="s">
        <v>5</v>
      </c>
      <c r="D224" s="229">
        <v>0</v>
      </c>
      <c r="E224" s="229">
        <v>200</v>
      </c>
      <c r="F224" s="236"/>
      <c r="G224" s="236"/>
      <c r="H224" s="236"/>
      <c r="I224" s="236"/>
      <c r="J224" s="236">
        <v>200</v>
      </c>
      <c r="K224" s="236"/>
      <c r="L224" s="236"/>
      <c r="M224" s="236"/>
      <c r="N224" s="237"/>
    </row>
    <row r="225" spans="1:14" s="220" customFormat="1" ht="12" customHeight="1">
      <c r="A225" s="231"/>
      <c r="B225" s="227"/>
      <c r="C225" s="228" t="s">
        <v>6</v>
      </c>
      <c r="D225" s="229">
        <v>0</v>
      </c>
      <c r="E225" s="229">
        <v>200</v>
      </c>
      <c r="F225" s="236"/>
      <c r="G225" s="236"/>
      <c r="H225" s="236"/>
      <c r="I225" s="236"/>
      <c r="J225" s="236">
        <v>200</v>
      </c>
      <c r="K225" s="236"/>
      <c r="L225" s="236"/>
      <c r="M225" s="236"/>
      <c r="N225" s="237"/>
    </row>
    <row r="226" spans="1:14" s="220" customFormat="1" ht="12" customHeight="1">
      <c r="A226" s="231">
        <v>882201</v>
      </c>
      <c r="B226" s="227" t="s">
        <v>296</v>
      </c>
      <c r="C226" s="228" t="s">
        <v>7</v>
      </c>
      <c r="D226" s="229">
        <v>4500</v>
      </c>
      <c r="E226" s="229">
        <f>SUM(F226:N226)</f>
        <v>5000</v>
      </c>
      <c r="F226" s="236"/>
      <c r="G226" s="236"/>
      <c r="H226" s="236"/>
      <c r="I226" s="236"/>
      <c r="J226" s="236">
        <v>5000</v>
      </c>
      <c r="K226" s="236"/>
      <c r="L226" s="236"/>
      <c r="M226" s="236"/>
      <c r="N226" s="237"/>
    </row>
    <row r="227" spans="1:14" s="220" customFormat="1" ht="12" customHeight="1">
      <c r="A227" s="231"/>
      <c r="B227" s="227"/>
      <c r="C227" s="228" t="s">
        <v>5</v>
      </c>
      <c r="D227" s="229">
        <v>4022</v>
      </c>
      <c r="E227" s="229">
        <v>4522</v>
      </c>
      <c r="F227" s="236"/>
      <c r="G227" s="236"/>
      <c r="H227" s="236"/>
      <c r="I227" s="236"/>
      <c r="J227" s="236">
        <v>4522</v>
      </c>
      <c r="K227" s="236"/>
      <c r="L227" s="236"/>
      <c r="M227" s="236"/>
      <c r="N227" s="237"/>
    </row>
    <row r="228" spans="1:14" s="220" customFormat="1" ht="12" customHeight="1">
      <c r="A228" s="231"/>
      <c r="B228" s="227"/>
      <c r="C228" s="228" t="s">
        <v>6</v>
      </c>
      <c r="D228" s="229">
        <v>4022</v>
      </c>
      <c r="E228" s="229">
        <v>4522</v>
      </c>
      <c r="F228" s="236"/>
      <c r="G228" s="236"/>
      <c r="H228" s="236"/>
      <c r="I228" s="236"/>
      <c r="J228" s="236">
        <v>4522</v>
      </c>
      <c r="K228" s="236"/>
      <c r="L228" s="236"/>
      <c r="M228" s="236"/>
      <c r="N228" s="237"/>
    </row>
    <row r="229" spans="1:14" s="220" customFormat="1" ht="12" customHeight="1">
      <c r="A229" s="231">
        <v>882202</v>
      </c>
      <c r="B229" s="227" t="s">
        <v>297</v>
      </c>
      <c r="C229" s="228" t="s">
        <v>7</v>
      </c>
      <c r="D229" s="229">
        <v>0</v>
      </c>
      <c r="E229" s="229">
        <f>SUM(F229:N229)</f>
        <v>1000</v>
      </c>
      <c r="F229" s="236"/>
      <c r="G229" s="236"/>
      <c r="H229" s="236"/>
      <c r="I229" s="236"/>
      <c r="J229" s="236">
        <v>1000</v>
      </c>
      <c r="K229" s="236"/>
      <c r="L229" s="236"/>
      <c r="M229" s="236"/>
      <c r="N229" s="237"/>
    </row>
    <row r="230" spans="1:14" s="220" customFormat="1" ht="12" customHeight="1">
      <c r="A230" s="231"/>
      <c r="B230" s="227"/>
      <c r="C230" s="228" t="s">
        <v>5</v>
      </c>
      <c r="D230" s="229">
        <v>0</v>
      </c>
      <c r="E230" s="229">
        <v>1400</v>
      </c>
      <c r="F230" s="236"/>
      <c r="G230" s="236"/>
      <c r="H230" s="236"/>
      <c r="I230" s="236"/>
      <c r="J230" s="236">
        <v>1400</v>
      </c>
      <c r="K230" s="236"/>
      <c r="L230" s="236"/>
      <c r="M230" s="236"/>
      <c r="N230" s="237"/>
    </row>
    <row r="231" spans="1:14" s="220" customFormat="1" ht="12" customHeight="1">
      <c r="A231" s="231"/>
      <c r="B231" s="227"/>
      <c r="C231" s="228" t="s">
        <v>6</v>
      </c>
      <c r="D231" s="229">
        <v>0</v>
      </c>
      <c r="E231" s="229">
        <v>1400</v>
      </c>
      <c r="F231" s="236"/>
      <c r="G231" s="236"/>
      <c r="H231" s="236"/>
      <c r="I231" s="236"/>
      <c r="J231" s="236">
        <v>1400</v>
      </c>
      <c r="K231" s="236"/>
      <c r="L231" s="236"/>
      <c r="M231" s="236"/>
      <c r="N231" s="237"/>
    </row>
    <row r="232" spans="1:14" s="220" customFormat="1" ht="12" customHeight="1">
      <c r="A232" s="231">
        <v>882203</v>
      </c>
      <c r="B232" s="227" t="s">
        <v>298</v>
      </c>
      <c r="C232" s="228" t="s">
        <v>7</v>
      </c>
      <c r="D232" s="229">
        <v>0</v>
      </c>
      <c r="E232" s="229">
        <f>SUM(F232:N232)</f>
        <v>1200</v>
      </c>
      <c r="F232" s="236"/>
      <c r="G232" s="236"/>
      <c r="H232" s="236"/>
      <c r="I232" s="236"/>
      <c r="J232" s="236">
        <v>1200</v>
      </c>
      <c r="K232" s="236"/>
      <c r="L232" s="236"/>
      <c r="M232" s="236"/>
      <c r="N232" s="237"/>
    </row>
    <row r="233" spans="1:14" s="220" customFormat="1" ht="12" customHeight="1">
      <c r="A233" s="231"/>
      <c r="B233" s="227"/>
      <c r="C233" s="228" t="s">
        <v>5</v>
      </c>
      <c r="D233" s="229">
        <v>0</v>
      </c>
      <c r="E233" s="229">
        <v>1825</v>
      </c>
      <c r="F233" s="236"/>
      <c r="G233" s="236"/>
      <c r="H233" s="236"/>
      <c r="I233" s="236"/>
      <c r="J233" s="236">
        <v>1825</v>
      </c>
      <c r="K233" s="236"/>
      <c r="L233" s="236"/>
      <c r="M233" s="236"/>
      <c r="N233" s="237"/>
    </row>
    <row r="234" spans="1:14" s="220" customFormat="1" ht="12" customHeight="1">
      <c r="A234" s="231"/>
      <c r="B234" s="227"/>
      <c r="C234" s="228" t="s">
        <v>6</v>
      </c>
      <c r="D234" s="229">
        <v>0</v>
      </c>
      <c r="E234" s="229">
        <v>1825</v>
      </c>
      <c r="F234" s="236"/>
      <c r="G234" s="236"/>
      <c r="H234" s="236"/>
      <c r="I234" s="236"/>
      <c r="J234" s="236">
        <v>1825</v>
      </c>
      <c r="K234" s="236"/>
      <c r="L234" s="236"/>
      <c r="M234" s="236"/>
      <c r="N234" s="237"/>
    </row>
    <row r="235" spans="1:14" s="220" customFormat="1" ht="12" customHeight="1">
      <c r="A235" s="231">
        <v>889101</v>
      </c>
      <c r="B235" s="227" t="s">
        <v>299</v>
      </c>
      <c r="C235" s="228" t="s">
        <v>7</v>
      </c>
      <c r="D235" s="229">
        <v>39686</v>
      </c>
      <c r="E235" s="229">
        <f>SUM(F235:N235)</f>
        <v>66352</v>
      </c>
      <c r="F235" s="236"/>
      <c r="G235" s="236"/>
      <c r="H235" s="236"/>
      <c r="I235" s="236">
        <v>7000</v>
      </c>
      <c r="J235" s="236"/>
      <c r="K235" s="236"/>
      <c r="L235" s="236">
        <v>59352</v>
      </c>
      <c r="M235" s="236"/>
      <c r="N235" s="237"/>
    </row>
    <row r="236" spans="1:14" s="239" customFormat="1" ht="12" customHeight="1">
      <c r="A236" s="231"/>
      <c r="B236" s="227"/>
      <c r="C236" s="228" t="s">
        <v>5</v>
      </c>
      <c r="D236" s="229">
        <v>38709</v>
      </c>
      <c r="E236" s="229">
        <v>66475</v>
      </c>
      <c r="F236" s="236">
        <v>777</v>
      </c>
      <c r="G236" s="236">
        <v>189</v>
      </c>
      <c r="H236" s="236">
        <v>9058</v>
      </c>
      <c r="I236" s="236">
        <v>7000</v>
      </c>
      <c r="J236" s="236"/>
      <c r="K236" s="236"/>
      <c r="L236" s="236">
        <v>49451</v>
      </c>
      <c r="M236" s="236"/>
      <c r="N236" s="237"/>
    </row>
    <row r="237" spans="1:14" s="239" customFormat="1" ht="12" customHeight="1">
      <c r="A237" s="231"/>
      <c r="B237" s="227"/>
      <c r="C237" s="228" t="s">
        <v>6</v>
      </c>
      <c r="D237" s="229">
        <v>38709</v>
      </c>
      <c r="E237" s="229">
        <v>66475</v>
      </c>
      <c r="F237" s="236">
        <v>777</v>
      </c>
      <c r="G237" s="236">
        <v>189</v>
      </c>
      <c r="H237" s="236">
        <v>9058</v>
      </c>
      <c r="I237" s="236">
        <v>7000</v>
      </c>
      <c r="J237" s="236"/>
      <c r="K237" s="236"/>
      <c r="L237" s="236">
        <v>49451</v>
      </c>
      <c r="M237" s="236"/>
      <c r="N237" s="237"/>
    </row>
    <row r="238" spans="1:14" s="220" customFormat="1" ht="12" customHeight="1">
      <c r="A238" s="253"/>
      <c r="B238" s="254"/>
      <c r="C238" s="255"/>
      <c r="D238" s="256"/>
      <c r="E238" s="256"/>
      <c r="F238" s="257"/>
      <c r="G238" s="257"/>
      <c r="H238" s="257"/>
      <c r="I238" s="257"/>
      <c r="J238" s="257"/>
      <c r="K238" s="257"/>
      <c r="L238" s="257"/>
      <c r="M238" s="257"/>
      <c r="N238" s="258"/>
    </row>
    <row r="239" spans="1:14" s="220" customFormat="1" ht="12" customHeight="1">
      <c r="A239" s="245">
        <v>889102</v>
      </c>
      <c r="B239" s="246" t="s">
        <v>300</v>
      </c>
      <c r="C239" s="247" t="s">
        <v>7</v>
      </c>
      <c r="D239" s="248">
        <v>0</v>
      </c>
      <c r="E239" s="248">
        <f>SUM(F239:N239)</f>
        <v>0</v>
      </c>
      <c r="F239" s="250"/>
      <c r="G239" s="250"/>
      <c r="H239" s="250"/>
      <c r="I239" s="250"/>
      <c r="J239" s="250"/>
      <c r="K239" s="250"/>
      <c r="L239" s="250"/>
      <c r="M239" s="250"/>
      <c r="N239" s="251"/>
    </row>
    <row r="240" spans="1:14" s="220" customFormat="1" ht="12" customHeight="1">
      <c r="A240" s="231"/>
      <c r="B240" s="227"/>
      <c r="C240" s="228" t="s">
        <v>5</v>
      </c>
      <c r="D240" s="229">
        <v>0</v>
      </c>
      <c r="E240" s="229">
        <f>SUM(F240:N240)</f>
        <v>0</v>
      </c>
      <c r="F240" s="236"/>
      <c r="G240" s="236"/>
      <c r="H240" s="236"/>
      <c r="I240" s="236"/>
      <c r="J240" s="236"/>
      <c r="K240" s="236"/>
      <c r="L240" s="236"/>
      <c r="M240" s="236"/>
      <c r="N240" s="237"/>
    </row>
    <row r="241" spans="1:14" s="220" customFormat="1" ht="12" customHeight="1">
      <c r="A241" s="231"/>
      <c r="B241" s="227"/>
      <c r="C241" s="228" t="s">
        <v>6</v>
      </c>
      <c r="D241" s="229">
        <v>0</v>
      </c>
      <c r="E241" s="229">
        <f>SUM(F241:N241)</f>
        <v>0</v>
      </c>
      <c r="F241" s="236"/>
      <c r="G241" s="236"/>
      <c r="H241" s="236"/>
      <c r="I241" s="236"/>
      <c r="J241" s="236"/>
      <c r="K241" s="236"/>
      <c r="L241" s="236"/>
      <c r="M241" s="236"/>
      <c r="N241" s="237"/>
    </row>
    <row r="242" spans="1:14" s="220" customFormat="1" ht="12" customHeight="1">
      <c r="A242" s="231">
        <v>889922</v>
      </c>
      <c r="B242" s="227" t="s">
        <v>301</v>
      </c>
      <c r="C242" s="228" t="s">
        <v>7</v>
      </c>
      <c r="D242" s="229">
        <v>2450</v>
      </c>
      <c r="E242" s="229">
        <f>SUM(F242:N242)</f>
        <v>0</v>
      </c>
      <c r="F242" s="236"/>
      <c r="G242" s="236"/>
      <c r="H242" s="236"/>
      <c r="I242" s="236"/>
      <c r="J242" s="236"/>
      <c r="K242" s="236"/>
      <c r="L242" s="236"/>
      <c r="M242" s="236"/>
      <c r="N242" s="237"/>
    </row>
    <row r="243" spans="1:14" s="238" customFormat="1" ht="12" customHeight="1">
      <c r="A243" s="245"/>
      <c r="B243" s="246"/>
      <c r="C243" s="228" t="s">
        <v>5</v>
      </c>
      <c r="D243" s="248">
        <v>3338</v>
      </c>
      <c r="E243" s="229">
        <v>388</v>
      </c>
      <c r="F243" s="250"/>
      <c r="G243" s="250"/>
      <c r="H243" s="250"/>
      <c r="I243" s="250"/>
      <c r="J243" s="250"/>
      <c r="K243" s="250"/>
      <c r="L243" s="250">
        <v>388</v>
      </c>
      <c r="M243" s="250"/>
      <c r="N243" s="251"/>
    </row>
    <row r="244" spans="1:14" s="238" customFormat="1" ht="12" customHeight="1">
      <c r="A244" s="245"/>
      <c r="B244" s="246"/>
      <c r="C244" s="228" t="s">
        <v>6</v>
      </c>
      <c r="D244" s="248">
        <v>3338</v>
      </c>
      <c r="E244" s="229">
        <v>388</v>
      </c>
      <c r="F244" s="250"/>
      <c r="G244" s="250"/>
      <c r="H244" s="250"/>
      <c r="I244" s="250"/>
      <c r="J244" s="250"/>
      <c r="K244" s="250"/>
      <c r="L244" s="250">
        <v>388</v>
      </c>
      <c r="M244" s="250"/>
      <c r="N244" s="251"/>
    </row>
    <row r="245" spans="1:14" s="238" customFormat="1" ht="12" customHeight="1">
      <c r="A245" s="245">
        <v>889925</v>
      </c>
      <c r="B245" s="246" t="s">
        <v>302</v>
      </c>
      <c r="C245" s="228" t="s">
        <v>7</v>
      </c>
      <c r="D245" s="248">
        <v>17002</v>
      </c>
      <c r="E245" s="229">
        <f>SUM(F245:N245)</f>
        <v>0</v>
      </c>
      <c r="F245" s="250"/>
      <c r="G245" s="250"/>
      <c r="H245" s="250"/>
      <c r="I245" s="250"/>
      <c r="J245" s="250"/>
      <c r="K245" s="250"/>
      <c r="L245" s="250"/>
      <c r="M245" s="250"/>
      <c r="N245" s="251"/>
    </row>
    <row r="246" spans="1:14" s="220" customFormat="1" ht="12" customHeight="1">
      <c r="A246" s="231"/>
      <c r="B246" s="227"/>
      <c r="C246" s="228" t="s">
        <v>5</v>
      </c>
      <c r="D246" s="229">
        <v>17200</v>
      </c>
      <c r="E246" s="229">
        <v>400</v>
      </c>
      <c r="F246" s="236"/>
      <c r="G246" s="236"/>
      <c r="H246" s="236">
        <v>250</v>
      </c>
      <c r="I246" s="236"/>
      <c r="J246" s="236"/>
      <c r="K246" s="236"/>
      <c r="L246" s="236">
        <v>150</v>
      </c>
      <c r="M246" s="236"/>
      <c r="N246" s="237"/>
    </row>
    <row r="247" spans="1:14" s="220" customFormat="1" ht="12" customHeight="1">
      <c r="A247" s="231"/>
      <c r="B247" s="227"/>
      <c r="C247" s="228" t="s">
        <v>6</v>
      </c>
      <c r="D247" s="229">
        <v>17200</v>
      </c>
      <c r="E247" s="229">
        <v>400</v>
      </c>
      <c r="F247" s="236"/>
      <c r="G247" s="236"/>
      <c r="H247" s="236">
        <v>250</v>
      </c>
      <c r="I247" s="236"/>
      <c r="J247" s="236"/>
      <c r="K247" s="236"/>
      <c r="L247" s="236">
        <v>150</v>
      </c>
      <c r="M247" s="236"/>
      <c r="N247" s="237"/>
    </row>
    <row r="248" spans="1:14" s="220" customFormat="1" ht="12" customHeight="1">
      <c r="A248" s="231">
        <v>889926</v>
      </c>
      <c r="B248" s="227" t="s">
        <v>303</v>
      </c>
      <c r="C248" s="228" t="s">
        <v>7</v>
      </c>
      <c r="D248" s="229">
        <v>133177</v>
      </c>
      <c r="E248" s="229">
        <f>SUM(F248:N248)</f>
        <v>152610</v>
      </c>
      <c r="F248" s="236"/>
      <c r="G248" s="236"/>
      <c r="H248" s="236"/>
      <c r="I248" s="236">
        <v>6267</v>
      </c>
      <c r="J248" s="236"/>
      <c r="K248" s="236"/>
      <c r="L248" s="236">
        <v>146343</v>
      </c>
      <c r="M248" s="252"/>
      <c r="N248" s="237"/>
    </row>
    <row r="249" spans="1:14" s="220" customFormat="1" ht="12" customHeight="1">
      <c r="A249" s="231"/>
      <c r="B249" s="227"/>
      <c r="C249" s="228" t="s">
        <v>5</v>
      </c>
      <c r="D249" s="229">
        <v>99981</v>
      </c>
      <c r="E249" s="229">
        <v>110887</v>
      </c>
      <c r="F249" s="236">
        <v>870</v>
      </c>
      <c r="G249" s="236">
        <v>211</v>
      </c>
      <c r="H249" s="236">
        <v>13772</v>
      </c>
      <c r="I249" s="236">
        <v>0</v>
      </c>
      <c r="J249" s="236"/>
      <c r="K249" s="236"/>
      <c r="L249" s="236">
        <v>96034</v>
      </c>
      <c r="M249" s="252"/>
      <c r="N249" s="237"/>
    </row>
    <row r="250" spans="1:14" s="220" customFormat="1" ht="12" customHeight="1">
      <c r="A250" s="231"/>
      <c r="B250" s="227"/>
      <c r="C250" s="228" t="s">
        <v>6</v>
      </c>
      <c r="D250" s="229">
        <v>99981</v>
      </c>
      <c r="E250" s="229">
        <v>110887</v>
      </c>
      <c r="F250" s="236">
        <v>870</v>
      </c>
      <c r="G250" s="236">
        <v>211</v>
      </c>
      <c r="H250" s="236">
        <v>13772</v>
      </c>
      <c r="I250" s="236">
        <v>0</v>
      </c>
      <c r="J250" s="236"/>
      <c r="K250" s="236"/>
      <c r="L250" s="236">
        <v>96034</v>
      </c>
      <c r="M250" s="252"/>
      <c r="N250" s="237"/>
    </row>
    <row r="251" spans="1:14" s="220" customFormat="1" ht="12" customHeight="1">
      <c r="A251" s="231">
        <v>889935</v>
      </c>
      <c r="B251" s="227" t="s">
        <v>304</v>
      </c>
      <c r="C251" s="228" t="s">
        <v>7</v>
      </c>
      <c r="D251" s="229">
        <v>1710</v>
      </c>
      <c r="E251" s="229">
        <f>SUM(F251:N251)</f>
        <v>0</v>
      </c>
      <c r="F251" s="236"/>
      <c r="G251" s="236"/>
      <c r="H251" s="236"/>
      <c r="I251" s="236"/>
      <c r="J251" s="236"/>
      <c r="K251" s="236"/>
      <c r="L251" s="236"/>
      <c r="M251" s="252"/>
      <c r="N251" s="237"/>
    </row>
    <row r="252" spans="1:14" s="220" customFormat="1" ht="12" customHeight="1">
      <c r="A252" s="231"/>
      <c r="B252" s="227"/>
      <c r="C252" s="228" t="s">
        <v>5</v>
      </c>
      <c r="D252" s="229">
        <v>1710</v>
      </c>
      <c r="E252" s="229">
        <f>SUM(F252:N252)</f>
        <v>0</v>
      </c>
      <c r="F252" s="236"/>
      <c r="G252" s="236"/>
      <c r="H252" s="236"/>
      <c r="I252" s="236"/>
      <c r="J252" s="236"/>
      <c r="K252" s="236"/>
      <c r="L252" s="236"/>
      <c r="M252" s="252"/>
      <c r="N252" s="237"/>
    </row>
    <row r="253" spans="1:14" s="220" customFormat="1" ht="12" customHeight="1">
      <c r="A253" s="231"/>
      <c r="B253" s="227"/>
      <c r="C253" s="228" t="s">
        <v>6</v>
      </c>
      <c r="D253" s="229">
        <v>1710</v>
      </c>
      <c r="E253" s="229">
        <f>SUM(F253:N253)</f>
        <v>0</v>
      </c>
      <c r="F253" s="236"/>
      <c r="G253" s="236"/>
      <c r="H253" s="236"/>
      <c r="I253" s="236"/>
      <c r="J253" s="236"/>
      <c r="K253" s="236"/>
      <c r="L253" s="236"/>
      <c r="M253" s="252"/>
      <c r="N253" s="237"/>
    </row>
    <row r="254" spans="1:14" s="220" customFormat="1" ht="12" customHeight="1">
      <c r="A254" s="231">
        <v>889942</v>
      </c>
      <c r="B254" s="227" t="s">
        <v>305</v>
      </c>
      <c r="C254" s="228" t="s">
        <v>7</v>
      </c>
      <c r="D254" s="229">
        <v>2500</v>
      </c>
      <c r="E254" s="229">
        <f>SUM(F254:N254)</f>
        <v>6300</v>
      </c>
      <c r="F254" s="229"/>
      <c r="G254" s="229"/>
      <c r="H254" s="229"/>
      <c r="I254" s="229">
        <v>1000</v>
      </c>
      <c r="J254" s="229"/>
      <c r="K254" s="229"/>
      <c r="L254" s="229"/>
      <c r="M254" s="229">
        <v>5300</v>
      </c>
      <c r="N254" s="230"/>
    </row>
    <row r="255" spans="1:14" s="220" customFormat="1" ht="12" customHeight="1">
      <c r="A255" s="231"/>
      <c r="B255" s="227"/>
      <c r="C255" s="228" t="s">
        <v>5</v>
      </c>
      <c r="D255" s="229">
        <v>2500</v>
      </c>
      <c r="E255" s="229">
        <v>1800</v>
      </c>
      <c r="F255" s="229"/>
      <c r="G255" s="229"/>
      <c r="H255" s="229"/>
      <c r="I255" s="229">
        <v>1000</v>
      </c>
      <c r="J255" s="229"/>
      <c r="K255" s="229"/>
      <c r="L255" s="229"/>
      <c r="M255" s="229">
        <v>800</v>
      </c>
      <c r="N255" s="230"/>
    </row>
    <row r="256" spans="1:14" s="220" customFormat="1" ht="12" customHeight="1">
      <c r="A256" s="231"/>
      <c r="B256" s="227"/>
      <c r="C256" s="228" t="s">
        <v>6</v>
      </c>
      <c r="D256" s="229">
        <v>2500</v>
      </c>
      <c r="E256" s="229">
        <v>1800</v>
      </c>
      <c r="F256" s="229"/>
      <c r="G256" s="229"/>
      <c r="H256" s="229"/>
      <c r="I256" s="229">
        <v>1000</v>
      </c>
      <c r="J256" s="229"/>
      <c r="K256" s="229"/>
      <c r="L256" s="229"/>
      <c r="M256" s="229">
        <v>800</v>
      </c>
      <c r="N256" s="230"/>
    </row>
    <row r="257" spans="1:14" s="220" customFormat="1" ht="12" customHeight="1">
      <c r="A257" s="231">
        <v>889943</v>
      </c>
      <c r="B257" s="227" t="s">
        <v>306</v>
      </c>
      <c r="C257" s="228" t="s">
        <v>7</v>
      </c>
      <c r="D257" s="229">
        <v>1500</v>
      </c>
      <c r="E257" s="229">
        <f>SUM(F257:N257)</f>
        <v>1500</v>
      </c>
      <c r="F257" s="229"/>
      <c r="G257" s="229"/>
      <c r="H257" s="229"/>
      <c r="I257" s="229"/>
      <c r="J257" s="229"/>
      <c r="K257" s="229"/>
      <c r="L257" s="229"/>
      <c r="M257" s="229">
        <v>1500</v>
      </c>
      <c r="N257" s="230"/>
    </row>
    <row r="258" spans="1:14" s="220" customFormat="1" ht="12" customHeight="1">
      <c r="A258" s="231"/>
      <c r="B258" s="227"/>
      <c r="C258" s="228" t="s">
        <v>5</v>
      </c>
      <c r="D258" s="229">
        <v>1500</v>
      </c>
      <c r="E258" s="229">
        <v>1500</v>
      </c>
      <c r="F258" s="229"/>
      <c r="G258" s="229"/>
      <c r="H258" s="229"/>
      <c r="I258" s="229"/>
      <c r="J258" s="229"/>
      <c r="K258" s="229"/>
      <c r="L258" s="229"/>
      <c r="M258" s="229">
        <v>1500</v>
      </c>
      <c r="N258" s="230"/>
    </row>
    <row r="259" spans="1:14" s="220" customFormat="1" ht="12" customHeight="1">
      <c r="A259" s="231"/>
      <c r="B259" s="227"/>
      <c r="C259" s="228" t="s">
        <v>6</v>
      </c>
      <c r="D259" s="229">
        <v>1500</v>
      </c>
      <c r="E259" s="229">
        <v>1500</v>
      </c>
      <c r="F259" s="229"/>
      <c r="G259" s="229"/>
      <c r="H259" s="229"/>
      <c r="I259" s="229"/>
      <c r="J259" s="229"/>
      <c r="K259" s="229"/>
      <c r="L259" s="229"/>
      <c r="M259" s="229">
        <v>1500</v>
      </c>
      <c r="N259" s="230"/>
    </row>
    <row r="260" spans="1:14" s="220" customFormat="1" ht="12" customHeight="1">
      <c r="A260" s="231">
        <v>890216</v>
      </c>
      <c r="B260" s="227" t="s">
        <v>307</v>
      </c>
      <c r="C260" s="228" t="s">
        <v>7</v>
      </c>
      <c r="D260" s="229">
        <v>0</v>
      </c>
      <c r="E260" s="229">
        <f>SUM(F260:N260)</f>
        <v>7550</v>
      </c>
      <c r="F260" s="236"/>
      <c r="G260" s="236"/>
      <c r="H260" s="236">
        <v>3050</v>
      </c>
      <c r="I260" s="236"/>
      <c r="J260" s="236">
        <v>4500</v>
      </c>
      <c r="K260" s="236"/>
      <c r="L260" s="236"/>
      <c r="M260" s="236"/>
      <c r="N260" s="237"/>
    </row>
    <row r="261" spans="1:14" s="220" customFormat="1" ht="12" customHeight="1">
      <c r="A261" s="231"/>
      <c r="B261" s="227"/>
      <c r="C261" s="228" t="s">
        <v>5</v>
      </c>
      <c r="D261" s="229">
        <v>112</v>
      </c>
      <c r="E261" s="229">
        <v>8222</v>
      </c>
      <c r="F261" s="236"/>
      <c r="G261" s="236"/>
      <c r="H261" s="236">
        <v>3572</v>
      </c>
      <c r="I261" s="236">
        <v>150</v>
      </c>
      <c r="J261" s="236">
        <v>4500</v>
      </c>
      <c r="K261" s="236"/>
      <c r="L261" s="236"/>
      <c r="M261" s="236"/>
      <c r="N261" s="237"/>
    </row>
    <row r="262" spans="1:14" s="220" customFormat="1" ht="12" customHeight="1">
      <c r="A262" s="231"/>
      <c r="B262" s="227"/>
      <c r="C262" s="228" t="s">
        <v>6</v>
      </c>
      <c r="D262" s="229">
        <v>112</v>
      </c>
      <c r="E262" s="229">
        <v>8222</v>
      </c>
      <c r="F262" s="236"/>
      <c r="G262" s="236"/>
      <c r="H262" s="236">
        <v>3572</v>
      </c>
      <c r="I262" s="236">
        <v>150</v>
      </c>
      <c r="J262" s="236">
        <v>4500</v>
      </c>
      <c r="K262" s="236"/>
      <c r="L262" s="236"/>
      <c r="M262" s="236"/>
      <c r="N262" s="237"/>
    </row>
    <row r="263" spans="1:14" s="220" customFormat="1" ht="12" customHeight="1">
      <c r="A263" s="231">
        <v>890441</v>
      </c>
      <c r="B263" s="227" t="s">
        <v>308</v>
      </c>
      <c r="C263" s="228" t="s">
        <v>7</v>
      </c>
      <c r="D263" s="229">
        <v>0</v>
      </c>
      <c r="E263" s="229">
        <f>SUM(F263:N263)</f>
        <v>0</v>
      </c>
      <c r="F263" s="236"/>
      <c r="G263" s="236"/>
      <c r="H263" s="236"/>
      <c r="I263" s="236"/>
      <c r="J263" s="236"/>
      <c r="K263" s="236"/>
      <c r="L263" s="236"/>
      <c r="M263" s="236"/>
      <c r="N263" s="237"/>
    </row>
    <row r="264" spans="1:14" s="220" customFormat="1" ht="12" customHeight="1">
      <c r="A264" s="231"/>
      <c r="B264" s="227"/>
      <c r="C264" s="228" t="s">
        <v>5</v>
      </c>
      <c r="D264" s="229">
        <v>13244</v>
      </c>
      <c r="E264" s="229">
        <v>16908</v>
      </c>
      <c r="F264" s="236">
        <v>14024</v>
      </c>
      <c r="G264" s="236">
        <v>2500</v>
      </c>
      <c r="H264" s="236">
        <v>384</v>
      </c>
      <c r="I264" s="236"/>
      <c r="J264" s="236"/>
      <c r="K264" s="236"/>
      <c r="L264" s="236"/>
      <c r="M264" s="236"/>
      <c r="N264" s="237"/>
    </row>
    <row r="265" spans="1:14" s="220" customFormat="1" ht="12" customHeight="1">
      <c r="A265" s="231"/>
      <c r="B265" s="227"/>
      <c r="C265" s="228" t="s">
        <v>6</v>
      </c>
      <c r="D265" s="229">
        <v>13244</v>
      </c>
      <c r="E265" s="229">
        <v>16908</v>
      </c>
      <c r="F265" s="236">
        <v>14024</v>
      </c>
      <c r="G265" s="236">
        <v>2500</v>
      </c>
      <c r="H265" s="236">
        <v>384</v>
      </c>
      <c r="I265" s="236"/>
      <c r="J265" s="236"/>
      <c r="K265" s="236"/>
      <c r="L265" s="236"/>
      <c r="M265" s="236"/>
      <c r="N265" s="237"/>
    </row>
    <row r="266" spans="1:14" s="220" customFormat="1" ht="12" customHeight="1">
      <c r="A266" s="231">
        <v>890442</v>
      </c>
      <c r="B266" s="227" t="s">
        <v>309</v>
      </c>
      <c r="C266" s="228" t="s">
        <v>7</v>
      </c>
      <c r="D266" s="229">
        <v>40302</v>
      </c>
      <c r="E266" s="229">
        <f>SUM(F266:N266)</f>
        <v>49250</v>
      </c>
      <c r="F266" s="236">
        <v>41796</v>
      </c>
      <c r="G266" s="236">
        <v>5978</v>
      </c>
      <c r="H266" s="236">
        <v>1476</v>
      </c>
      <c r="I266" s="236"/>
      <c r="J266" s="236"/>
      <c r="K266" s="236"/>
      <c r="L266" s="236"/>
      <c r="M266" s="252"/>
      <c r="N266" s="237"/>
    </row>
    <row r="267" spans="1:14" s="220" customFormat="1" ht="12" customHeight="1">
      <c r="A267" s="231"/>
      <c r="B267" s="227"/>
      <c r="C267" s="228" t="s">
        <v>5</v>
      </c>
      <c r="D267" s="229">
        <v>22104</v>
      </c>
      <c r="E267" s="229">
        <v>28628</v>
      </c>
      <c r="F267" s="236">
        <v>20772</v>
      </c>
      <c r="G267" s="236">
        <v>3478</v>
      </c>
      <c r="H267" s="236">
        <v>4378</v>
      </c>
      <c r="I267" s="236"/>
      <c r="J267" s="236"/>
      <c r="K267" s="236"/>
      <c r="L267" s="236"/>
      <c r="M267" s="252"/>
      <c r="N267" s="237"/>
    </row>
    <row r="268" spans="1:14" s="220" customFormat="1" ht="12" customHeight="1">
      <c r="A268" s="231"/>
      <c r="B268" s="227"/>
      <c r="C268" s="228" t="s">
        <v>6</v>
      </c>
      <c r="D268" s="229">
        <v>22104</v>
      </c>
      <c r="E268" s="229">
        <v>28628</v>
      </c>
      <c r="F268" s="236">
        <v>20772</v>
      </c>
      <c r="G268" s="236">
        <v>3478</v>
      </c>
      <c r="H268" s="236">
        <v>4378</v>
      </c>
      <c r="I268" s="236"/>
      <c r="J268" s="236"/>
      <c r="K268" s="236"/>
      <c r="L268" s="236"/>
      <c r="M268" s="252"/>
      <c r="N268" s="237"/>
    </row>
    <row r="269" spans="1:14" s="220" customFormat="1" ht="12" customHeight="1">
      <c r="A269" s="231">
        <v>910501</v>
      </c>
      <c r="B269" s="227" t="s">
        <v>310</v>
      </c>
      <c r="C269" s="228" t="s">
        <v>7</v>
      </c>
      <c r="D269" s="229">
        <v>2000</v>
      </c>
      <c r="E269" s="229">
        <f>SUM(F269:N269)</f>
        <v>146890</v>
      </c>
      <c r="F269" s="236"/>
      <c r="G269" s="236"/>
      <c r="H269" s="236"/>
      <c r="I269" s="236">
        <v>139890</v>
      </c>
      <c r="J269" s="236"/>
      <c r="K269" s="236"/>
      <c r="L269" s="236">
        <v>5000</v>
      </c>
      <c r="M269" s="236">
        <v>2000</v>
      </c>
      <c r="N269" s="237"/>
    </row>
    <row r="270" spans="1:14" s="220" customFormat="1" ht="12" customHeight="1">
      <c r="A270" s="231"/>
      <c r="B270" s="227"/>
      <c r="C270" s="228" t="s">
        <v>5</v>
      </c>
      <c r="D270" s="229">
        <v>2000</v>
      </c>
      <c r="E270" s="229">
        <v>155829</v>
      </c>
      <c r="F270" s="236"/>
      <c r="G270" s="236"/>
      <c r="H270" s="236">
        <v>2572</v>
      </c>
      <c r="I270" s="236">
        <v>151130</v>
      </c>
      <c r="J270" s="236"/>
      <c r="K270" s="236"/>
      <c r="L270" s="236">
        <v>127</v>
      </c>
      <c r="M270" s="236">
        <v>2000</v>
      </c>
      <c r="N270" s="237"/>
    </row>
    <row r="271" spans="1:14" s="220" customFormat="1" ht="12" customHeight="1">
      <c r="A271" s="231"/>
      <c r="B271" s="227"/>
      <c r="C271" s="228" t="s">
        <v>6</v>
      </c>
      <c r="D271" s="229">
        <v>2000</v>
      </c>
      <c r="E271" s="229">
        <v>155829</v>
      </c>
      <c r="F271" s="236"/>
      <c r="G271" s="236"/>
      <c r="H271" s="236">
        <v>2572</v>
      </c>
      <c r="I271" s="236">
        <v>151130</v>
      </c>
      <c r="J271" s="236"/>
      <c r="K271" s="236"/>
      <c r="L271" s="236">
        <v>127</v>
      </c>
      <c r="M271" s="236">
        <v>2000</v>
      </c>
      <c r="N271" s="237"/>
    </row>
    <row r="272" spans="1:14" s="220" customFormat="1" ht="12" customHeight="1">
      <c r="A272" s="231">
        <v>931202</v>
      </c>
      <c r="B272" s="227" t="s">
        <v>311</v>
      </c>
      <c r="C272" s="228" t="s">
        <v>7</v>
      </c>
      <c r="D272" s="229">
        <v>0</v>
      </c>
      <c r="E272" s="229">
        <f>SUM(F272:N272)</f>
        <v>5300</v>
      </c>
      <c r="F272" s="236"/>
      <c r="G272" s="236"/>
      <c r="H272" s="236">
        <v>4500</v>
      </c>
      <c r="I272" s="236">
        <v>800</v>
      </c>
      <c r="J272" s="236"/>
      <c r="K272" s="236"/>
      <c r="L272" s="236"/>
      <c r="M272" s="252"/>
      <c r="N272" s="237"/>
    </row>
    <row r="273" spans="1:14" s="220" customFormat="1" ht="12" customHeight="1">
      <c r="A273" s="231"/>
      <c r="B273" s="227"/>
      <c r="C273" s="228" t="s">
        <v>5</v>
      </c>
      <c r="D273" s="229">
        <v>0</v>
      </c>
      <c r="E273" s="229">
        <v>7800</v>
      </c>
      <c r="F273" s="236"/>
      <c r="G273" s="236"/>
      <c r="H273" s="236">
        <v>7000</v>
      </c>
      <c r="I273" s="236">
        <v>800</v>
      </c>
      <c r="J273" s="236"/>
      <c r="K273" s="236"/>
      <c r="L273" s="236"/>
      <c r="M273" s="252"/>
      <c r="N273" s="237"/>
    </row>
    <row r="274" spans="1:14" s="220" customFormat="1" ht="12" customHeight="1">
      <c r="A274" s="231"/>
      <c r="B274" s="227"/>
      <c r="C274" s="228" t="s">
        <v>6</v>
      </c>
      <c r="D274" s="229">
        <v>0</v>
      </c>
      <c r="E274" s="229">
        <v>7800</v>
      </c>
      <c r="F274" s="236"/>
      <c r="G274" s="236"/>
      <c r="H274" s="236">
        <v>7000</v>
      </c>
      <c r="I274" s="236">
        <v>800</v>
      </c>
      <c r="J274" s="236"/>
      <c r="K274" s="236"/>
      <c r="L274" s="236"/>
      <c r="M274" s="252"/>
      <c r="N274" s="237"/>
    </row>
    <row r="275" spans="1:14" s="220" customFormat="1" ht="12" customHeight="1">
      <c r="A275" s="231">
        <v>931903</v>
      </c>
      <c r="B275" s="227" t="s">
        <v>312</v>
      </c>
      <c r="C275" s="228" t="s">
        <v>7</v>
      </c>
      <c r="D275" s="229">
        <v>1000</v>
      </c>
      <c r="E275" s="229">
        <f>SUM(F275:N275)</f>
        <v>19100</v>
      </c>
      <c r="F275" s="236"/>
      <c r="G275" s="236"/>
      <c r="H275" s="236">
        <v>4500</v>
      </c>
      <c r="I275" s="236">
        <v>9800</v>
      </c>
      <c r="J275" s="236"/>
      <c r="K275" s="236"/>
      <c r="L275" s="236"/>
      <c r="M275" s="252"/>
      <c r="N275" s="237">
        <v>4800</v>
      </c>
    </row>
    <row r="276" spans="1:14" s="220" customFormat="1" ht="12" customHeight="1">
      <c r="A276" s="231"/>
      <c r="B276" s="227"/>
      <c r="C276" s="228" t="s">
        <v>5</v>
      </c>
      <c r="D276" s="229">
        <v>1350</v>
      </c>
      <c r="E276" s="229">
        <v>67560</v>
      </c>
      <c r="F276" s="236"/>
      <c r="G276" s="236"/>
      <c r="H276" s="236">
        <v>4986</v>
      </c>
      <c r="I276" s="236">
        <v>62511</v>
      </c>
      <c r="J276" s="236"/>
      <c r="K276" s="236"/>
      <c r="L276" s="236">
        <v>63</v>
      </c>
      <c r="M276" s="252"/>
      <c r="N276" s="237">
        <v>0</v>
      </c>
    </row>
    <row r="277" spans="1:14" s="220" customFormat="1" ht="12" customHeight="1">
      <c r="A277" s="231"/>
      <c r="B277" s="227"/>
      <c r="C277" s="228" t="s">
        <v>6</v>
      </c>
      <c r="D277" s="229">
        <v>1350</v>
      </c>
      <c r="E277" s="229">
        <v>67560</v>
      </c>
      <c r="F277" s="236"/>
      <c r="G277" s="236"/>
      <c r="H277" s="236">
        <v>4986</v>
      </c>
      <c r="I277" s="236">
        <v>62511</v>
      </c>
      <c r="J277" s="236"/>
      <c r="K277" s="236"/>
      <c r="L277" s="236">
        <v>63</v>
      </c>
      <c r="M277" s="252"/>
      <c r="N277" s="237">
        <v>0</v>
      </c>
    </row>
    <row r="278" spans="1:14" s="220" customFormat="1" ht="12" customHeight="1">
      <c r="A278" s="231">
        <v>932911</v>
      </c>
      <c r="B278" s="227" t="s">
        <v>313</v>
      </c>
      <c r="C278" s="228" t="s">
        <v>7</v>
      </c>
      <c r="D278" s="229">
        <v>224863</v>
      </c>
      <c r="E278" s="229">
        <f>SUM(F278:N278)</f>
        <v>13726</v>
      </c>
      <c r="F278" s="229"/>
      <c r="G278" s="229"/>
      <c r="H278" s="229">
        <v>4538</v>
      </c>
      <c r="I278" s="229">
        <v>2938</v>
      </c>
      <c r="J278" s="229"/>
      <c r="K278" s="229">
        <v>6250</v>
      </c>
      <c r="L278" s="229"/>
      <c r="M278" s="229"/>
      <c r="N278" s="230"/>
    </row>
    <row r="279" spans="1:14" s="220" customFormat="1" ht="12" customHeight="1">
      <c r="A279" s="231"/>
      <c r="B279" s="227"/>
      <c r="C279" s="228" t="s">
        <v>5</v>
      </c>
      <c r="D279" s="229">
        <v>196863</v>
      </c>
      <c r="E279" s="229">
        <v>69547</v>
      </c>
      <c r="F279" s="229"/>
      <c r="G279" s="229"/>
      <c r="H279" s="229">
        <v>5788</v>
      </c>
      <c r="I279" s="229">
        <v>2938</v>
      </c>
      <c r="J279" s="229"/>
      <c r="K279" s="229">
        <v>10418</v>
      </c>
      <c r="L279" s="229">
        <v>832</v>
      </c>
      <c r="M279" s="229">
        <v>49571</v>
      </c>
      <c r="N279" s="230"/>
    </row>
    <row r="280" spans="1:14" s="220" customFormat="1" ht="12" customHeight="1">
      <c r="A280" s="231"/>
      <c r="B280" s="227"/>
      <c r="C280" s="228" t="s">
        <v>6</v>
      </c>
      <c r="D280" s="229">
        <v>196863</v>
      </c>
      <c r="E280" s="229">
        <v>69547</v>
      </c>
      <c r="F280" s="229"/>
      <c r="G280" s="229"/>
      <c r="H280" s="229">
        <v>5788</v>
      </c>
      <c r="I280" s="229">
        <v>2938</v>
      </c>
      <c r="J280" s="229"/>
      <c r="K280" s="229">
        <v>10418</v>
      </c>
      <c r="L280" s="229">
        <v>832</v>
      </c>
      <c r="M280" s="229">
        <v>49571</v>
      </c>
      <c r="N280" s="230"/>
    </row>
    <row r="281" spans="1:14" s="220" customFormat="1" ht="12" customHeight="1">
      <c r="A281" s="231">
        <v>949900</v>
      </c>
      <c r="B281" s="227" t="s">
        <v>314</v>
      </c>
      <c r="C281" s="228" t="s">
        <v>7</v>
      </c>
      <c r="D281" s="229">
        <v>0</v>
      </c>
      <c r="E281" s="229">
        <f>SUM(F281:N281)</f>
        <v>15000</v>
      </c>
      <c r="F281" s="229"/>
      <c r="G281" s="229"/>
      <c r="H281" s="229"/>
      <c r="I281" s="229">
        <v>15000</v>
      </c>
      <c r="J281" s="229"/>
      <c r="K281" s="229"/>
      <c r="L281" s="229"/>
      <c r="M281" s="229"/>
      <c r="N281" s="230"/>
    </row>
    <row r="282" spans="1:14" s="220" customFormat="1" ht="12" customHeight="1">
      <c r="A282" s="231"/>
      <c r="B282" s="227"/>
      <c r="C282" s="228" t="s">
        <v>5</v>
      </c>
      <c r="D282" s="229">
        <v>0</v>
      </c>
      <c r="E282" s="229">
        <v>15000</v>
      </c>
      <c r="F282" s="229"/>
      <c r="G282" s="229"/>
      <c r="H282" s="229"/>
      <c r="I282" s="229">
        <v>15000</v>
      </c>
      <c r="J282" s="229"/>
      <c r="K282" s="229"/>
      <c r="L282" s="229"/>
      <c r="M282" s="229"/>
      <c r="N282" s="230"/>
    </row>
    <row r="283" spans="1:14" s="220" customFormat="1" ht="12" customHeight="1">
      <c r="A283" s="231"/>
      <c r="B283" s="227"/>
      <c r="C283" s="228" t="s">
        <v>6</v>
      </c>
      <c r="D283" s="229">
        <v>0</v>
      </c>
      <c r="E283" s="229">
        <v>15000</v>
      </c>
      <c r="F283" s="229"/>
      <c r="G283" s="229"/>
      <c r="H283" s="229"/>
      <c r="I283" s="229">
        <v>15000</v>
      </c>
      <c r="J283" s="229"/>
      <c r="K283" s="229"/>
      <c r="L283" s="229"/>
      <c r="M283" s="229"/>
      <c r="N283" s="230"/>
    </row>
    <row r="284" spans="1:14" s="220" customFormat="1" ht="12" customHeight="1">
      <c r="A284" s="231">
        <v>960302</v>
      </c>
      <c r="B284" s="227" t="s">
        <v>315</v>
      </c>
      <c r="C284" s="228" t="s">
        <v>7</v>
      </c>
      <c r="D284" s="229">
        <v>6000</v>
      </c>
      <c r="E284" s="229">
        <f>SUM(F284:N284)</f>
        <v>13155</v>
      </c>
      <c r="F284" s="229"/>
      <c r="G284" s="229"/>
      <c r="H284" s="229">
        <v>11000</v>
      </c>
      <c r="I284" s="229">
        <v>155</v>
      </c>
      <c r="J284" s="229"/>
      <c r="K284" s="229">
        <v>2000</v>
      </c>
      <c r="L284" s="229"/>
      <c r="M284" s="229"/>
      <c r="N284" s="230"/>
    </row>
    <row r="285" spans="1:14" s="220" customFormat="1" ht="12" customHeight="1">
      <c r="A285" s="231"/>
      <c r="B285" s="227"/>
      <c r="C285" s="228" t="s">
        <v>5</v>
      </c>
      <c r="D285" s="229">
        <v>6459</v>
      </c>
      <c r="E285" s="229">
        <v>13614</v>
      </c>
      <c r="F285" s="229"/>
      <c r="G285" s="229"/>
      <c r="H285" s="229">
        <v>11459</v>
      </c>
      <c r="I285" s="229">
        <v>155</v>
      </c>
      <c r="J285" s="229"/>
      <c r="K285" s="229">
        <v>2000</v>
      </c>
      <c r="L285" s="229"/>
      <c r="M285" s="229"/>
      <c r="N285" s="230"/>
    </row>
    <row r="286" spans="1:14" s="220" customFormat="1" ht="12" customHeight="1">
      <c r="A286" s="231"/>
      <c r="B286" s="227"/>
      <c r="C286" s="228" t="s">
        <v>6</v>
      </c>
      <c r="D286" s="229">
        <v>6459</v>
      </c>
      <c r="E286" s="229">
        <v>13614</v>
      </c>
      <c r="F286" s="229"/>
      <c r="G286" s="229"/>
      <c r="H286" s="229">
        <v>11459</v>
      </c>
      <c r="I286" s="229">
        <v>155</v>
      </c>
      <c r="J286" s="229"/>
      <c r="K286" s="229">
        <v>2000</v>
      </c>
      <c r="L286" s="229"/>
      <c r="M286" s="229"/>
      <c r="N286" s="230"/>
    </row>
    <row r="287" spans="1:14" s="220" customFormat="1" ht="12" customHeight="1">
      <c r="A287" s="231">
        <v>960900</v>
      </c>
      <c r="B287" s="227" t="s">
        <v>316</v>
      </c>
      <c r="C287" s="228" t="s">
        <v>7</v>
      </c>
      <c r="D287" s="229">
        <v>3000</v>
      </c>
      <c r="E287" s="229">
        <f>SUM(F287:N287)</f>
        <v>3000</v>
      </c>
      <c r="F287" s="236">
        <v>1600</v>
      </c>
      <c r="G287" s="236">
        <v>425</v>
      </c>
      <c r="H287" s="236">
        <v>975</v>
      </c>
      <c r="I287" s="236"/>
      <c r="J287" s="236"/>
      <c r="K287" s="236"/>
      <c r="L287" s="236"/>
      <c r="M287" s="252"/>
      <c r="N287" s="237"/>
    </row>
    <row r="288" spans="1:14" s="220" customFormat="1" ht="12" customHeight="1">
      <c r="A288" s="231"/>
      <c r="B288" s="227"/>
      <c r="C288" s="228" t="s">
        <v>5</v>
      </c>
      <c r="D288" s="229">
        <v>3000</v>
      </c>
      <c r="E288" s="229">
        <v>3000</v>
      </c>
      <c r="F288" s="236">
        <v>1600</v>
      </c>
      <c r="G288" s="236">
        <v>425</v>
      </c>
      <c r="H288" s="236">
        <v>975</v>
      </c>
      <c r="I288" s="236"/>
      <c r="J288" s="236"/>
      <c r="K288" s="236"/>
      <c r="L288" s="236"/>
      <c r="M288" s="252"/>
      <c r="N288" s="237"/>
    </row>
    <row r="289" spans="1:14" s="220" customFormat="1" ht="12" customHeight="1">
      <c r="A289" s="231"/>
      <c r="B289" s="227"/>
      <c r="C289" s="228" t="s">
        <v>6</v>
      </c>
      <c r="D289" s="229">
        <v>3000</v>
      </c>
      <c r="E289" s="229">
        <v>3000</v>
      </c>
      <c r="F289" s="236">
        <v>1600</v>
      </c>
      <c r="G289" s="236">
        <v>425</v>
      </c>
      <c r="H289" s="236">
        <v>975</v>
      </c>
      <c r="I289" s="236"/>
      <c r="J289" s="236"/>
      <c r="K289" s="236"/>
      <c r="L289" s="236"/>
      <c r="M289" s="252"/>
      <c r="N289" s="237"/>
    </row>
    <row r="290" spans="1:14" s="220" customFormat="1" ht="12" customHeight="1">
      <c r="A290" s="259" t="s">
        <v>317</v>
      </c>
      <c r="B290" s="259"/>
      <c r="C290" s="260" t="s">
        <v>7</v>
      </c>
      <c r="D290" s="233">
        <f aca="true" t="shared" si="3" ref="D290:N290">SUM(D8+D11+D14+D17+D20+D23+D26+D29+D32+D35+D38+D41+D44+D47+D50+D53+D56+D59+D62+D65+D71+D74+D77+D80+D83+D86+D89+D92+D95+D98+D101+D104+D107+D110+D113+D116+D120+D123+D126+D129+D132+D135+D138+D141+D144+D147+D150+D153+D156+D159+D162+D165+D168+D171+D178+D181+D184+D187+D190+D193+D196+D199+D202+D205+D208+D211+D214+D217+D220+D223+D226+D229+D232+D235+D239+D242+D245+D248+D251+D254+D257+D260+D263+D266+D269+D272+D275+D278+D281+D284+D287)</f>
        <v>6693300</v>
      </c>
      <c r="E290" s="233">
        <f t="shared" si="3"/>
        <v>5277870</v>
      </c>
      <c r="F290" s="233">
        <f t="shared" si="3"/>
        <v>449650</v>
      </c>
      <c r="G290" s="233">
        <f t="shared" si="3"/>
        <v>134571</v>
      </c>
      <c r="H290" s="233">
        <f t="shared" si="3"/>
        <v>660181</v>
      </c>
      <c r="I290" s="233">
        <f t="shared" si="3"/>
        <v>630515</v>
      </c>
      <c r="J290" s="233">
        <f t="shared" si="3"/>
        <v>153115</v>
      </c>
      <c r="K290" s="233">
        <f t="shared" si="3"/>
        <v>99646</v>
      </c>
      <c r="L290" s="233">
        <f t="shared" si="3"/>
        <v>2517144</v>
      </c>
      <c r="M290" s="233">
        <f t="shared" si="3"/>
        <v>101777</v>
      </c>
      <c r="N290" s="261">
        <f t="shared" si="3"/>
        <v>531271</v>
      </c>
    </row>
    <row r="291" spans="1:16" s="264" customFormat="1" ht="12" customHeight="1">
      <c r="A291" s="259"/>
      <c r="B291" s="262"/>
      <c r="C291" s="260" t="s">
        <v>5</v>
      </c>
      <c r="D291" s="233">
        <f aca="true" t="shared" si="4" ref="D291:N291">D8+D11+D14+D17+D20+D23+D26+D29+D32+D35+D38+D41+D44+D47+D50+D53+D56+D60+D62+D65+D68+D71+D74+D77+D80+D83+D86+D89+D92+D95+D98+D101+D104+D107+D110+D113+D117+D120+D123+D126+D129+D132+D135+D138+D141+D144+D147+D150+D153+D156+D159+D162+D165+D168+D171+D175+D178+D181+D184+D187+D190+D193+D196+D199+D202+D205+D208+D211+D214+D217+D220+D223+D226+D229+D232+D236+D239+D242+D245+D248+D251+D254+D257+D260+D263+D266+D269+D272+D275+D278+D281+D284+D287</f>
        <v>6692882</v>
      </c>
      <c r="E291" s="233">
        <f t="shared" si="4"/>
        <v>5279052</v>
      </c>
      <c r="F291" s="233">
        <f t="shared" si="4"/>
        <v>450427</v>
      </c>
      <c r="G291" s="233">
        <f t="shared" si="4"/>
        <v>134760</v>
      </c>
      <c r="H291" s="233">
        <f t="shared" si="4"/>
        <v>669739</v>
      </c>
      <c r="I291" s="233">
        <f t="shared" si="4"/>
        <v>630515</v>
      </c>
      <c r="J291" s="233">
        <f t="shared" si="4"/>
        <v>153115</v>
      </c>
      <c r="K291" s="233">
        <f t="shared" si="4"/>
        <v>99646</v>
      </c>
      <c r="L291" s="233">
        <f t="shared" si="4"/>
        <v>2507243</v>
      </c>
      <c r="M291" s="233">
        <f t="shared" si="4"/>
        <v>101777</v>
      </c>
      <c r="N291" s="261">
        <f t="shared" si="4"/>
        <v>531830</v>
      </c>
      <c r="O291" s="263"/>
      <c r="P291" s="263"/>
    </row>
    <row r="292" spans="1:16" s="264" customFormat="1" ht="12" customHeight="1">
      <c r="A292" s="259"/>
      <c r="B292" s="262"/>
      <c r="C292" s="260" t="s">
        <v>6</v>
      </c>
      <c r="D292" s="233">
        <f aca="true" t="shared" si="5" ref="D292:N292">D9+D12+D15+D18+D21+D24+D27+D30+D33+D36+D39+D42+D45+D48+D51+D54+D57+D61+D63+D66+D69+D72+D75+D78+D81+D84+D87+D90+D93+D96+D99+D102+D105+D108+D111+D114+D118+D121+D124+D127+D130+D133+D136+D139+D142+D145+D148+D151+D154+D157+D160+D163+D166+D169+D172+D176+D179+D182+D185+D188+D191+D194+D197+D200+D203+D206+D209+D212+D215+D218+D221+D224+D227+D230+D233+D237+D240+D243+D246+D249+D252+D255+D258+D261+D264+D267+D270+D273+D276+D279+D282+D285+D288</f>
        <v>5096328</v>
      </c>
      <c r="E292" s="233">
        <f t="shared" si="5"/>
        <v>3640625</v>
      </c>
      <c r="F292" s="233">
        <f t="shared" si="5"/>
        <v>464508</v>
      </c>
      <c r="G292" s="233">
        <f t="shared" si="5"/>
        <v>138917</v>
      </c>
      <c r="H292" s="233">
        <f t="shared" si="5"/>
        <v>803976</v>
      </c>
      <c r="I292" s="233">
        <f t="shared" si="5"/>
        <v>616289</v>
      </c>
      <c r="J292" s="233">
        <f t="shared" si="5"/>
        <v>170824</v>
      </c>
      <c r="K292" s="233">
        <f t="shared" si="5"/>
        <v>94116</v>
      </c>
      <c r="L292" s="233">
        <f t="shared" si="5"/>
        <v>891542</v>
      </c>
      <c r="M292" s="233">
        <f t="shared" si="5"/>
        <v>303478</v>
      </c>
      <c r="N292" s="261">
        <f t="shared" si="5"/>
        <v>156975</v>
      </c>
      <c r="O292" s="263"/>
      <c r="P292" s="263"/>
    </row>
    <row r="293" spans="1:16" s="271" customFormat="1" ht="12" customHeight="1">
      <c r="A293" s="265"/>
      <c r="B293" s="266"/>
      <c r="C293" s="267"/>
      <c r="D293" s="268"/>
      <c r="E293" s="268"/>
      <c r="F293" s="268"/>
      <c r="G293" s="268"/>
      <c r="H293" s="268"/>
      <c r="I293" s="268"/>
      <c r="J293" s="268"/>
      <c r="K293" s="268"/>
      <c r="L293" s="268"/>
      <c r="M293" s="268"/>
      <c r="N293" s="269"/>
      <c r="O293" s="270"/>
      <c r="P293" s="270"/>
    </row>
    <row r="294" spans="1:16" s="271" customFormat="1" ht="12" customHeight="1">
      <c r="A294" s="272"/>
      <c r="B294" s="273"/>
      <c r="C294" s="274"/>
      <c r="D294" s="275"/>
      <c r="E294" s="248"/>
      <c r="F294" s="276"/>
      <c r="G294" s="276"/>
      <c r="H294" s="276"/>
      <c r="I294" s="276"/>
      <c r="J294" s="276"/>
      <c r="K294" s="276"/>
      <c r="L294" s="276"/>
      <c r="M294" s="276"/>
      <c r="N294" s="277"/>
      <c r="O294" s="270"/>
      <c r="P294" s="270"/>
    </row>
    <row r="295" spans="1:16" s="280" customFormat="1" ht="12" customHeight="1">
      <c r="A295" s="259" t="s">
        <v>318</v>
      </c>
      <c r="B295" s="259"/>
      <c r="C295" s="260" t="s">
        <v>7</v>
      </c>
      <c r="D295" s="233">
        <v>3000</v>
      </c>
      <c r="E295" s="233">
        <f>SUM(F295:N295)</f>
        <v>21489</v>
      </c>
      <c r="F295" s="236">
        <v>12532</v>
      </c>
      <c r="G295" s="236">
        <v>2976</v>
      </c>
      <c r="H295" s="236">
        <v>5281</v>
      </c>
      <c r="I295" s="236">
        <v>700</v>
      </c>
      <c r="J295" s="278"/>
      <c r="K295" s="278"/>
      <c r="L295" s="278"/>
      <c r="M295" s="278"/>
      <c r="N295" s="279"/>
      <c r="O295" s="270"/>
      <c r="P295" s="270"/>
    </row>
    <row r="296" spans="1:14" s="280" customFormat="1" ht="12" customHeight="1">
      <c r="A296" s="259"/>
      <c r="B296" s="262"/>
      <c r="C296" s="260" t="s">
        <v>5</v>
      </c>
      <c r="D296" s="233">
        <v>3801</v>
      </c>
      <c r="E296" s="233">
        <v>22390</v>
      </c>
      <c r="F296" s="278">
        <v>12729</v>
      </c>
      <c r="G296" s="278">
        <v>3030</v>
      </c>
      <c r="H296" s="278">
        <v>5781</v>
      </c>
      <c r="I296" s="236">
        <v>700</v>
      </c>
      <c r="J296" s="236"/>
      <c r="K296" s="236"/>
      <c r="L296" s="236">
        <v>150</v>
      </c>
      <c r="M296" s="278"/>
      <c r="N296" s="279"/>
    </row>
    <row r="297" spans="1:14" s="280" customFormat="1" ht="12" customHeight="1">
      <c r="A297" s="259"/>
      <c r="B297" s="262"/>
      <c r="C297" s="260" t="s">
        <v>6</v>
      </c>
      <c r="D297" s="233">
        <v>3801</v>
      </c>
      <c r="E297" s="233">
        <v>22390</v>
      </c>
      <c r="F297" s="278">
        <v>12729</v>
      </c>
      <c r="G297" s="278">
        <v>3030</v>
      </c>
      <c r="H297" s="278">
        <v>5781</v>
      </c>
      <c r="I297" s="236">
        <v>700</v>
      </c>
      <c r="J297" s="236"/>
      <c r="K297" s="236"/>
      <c r="L297" s="236">
        <v>150</v>
      </c>
      <c r="M297" s="278"/>
      <c r="N297" s="279"/>
    </row>
    <row r="298" spans="1:14" s="280" customFormat="1" ht="12" customHeight="1">
      <c r="A298" s="281" t="s">
        <v>319</v>
      </c>
      <c r="B298" s="281"/>
      <c r="C298" s="228"/>
      <c r="D298" s="233"/>
      <c r="E298" s="229"/>
      <c r="F298" s="236"/>
      <c r="G298" s="236"/>
      <c r="H298" s="236"/>
      <c r="I298" s="236"/>
      <c r="J298" s="236"/>
      <c r="K298" s="236"/>
      <c r="L298" s="236"/>
      <c r="M298" s="236"/>
      <c r="N298" s="237"/>
    </row>
    <row r="299" spans="1:14" s="280" customFormat="1" ht="12" customHeight="1">
      <c r="A299" s="226" t="s">
        <v>320</v>
      </c>
      <c r="B299" s="227" t="s">
        <v>321</v>
      </c>
      <c r="C299" s="228" t="s">
        <v>7</v>
      </c>
      <c r="D299" s="229">
        <v>816</v>
      </c>
      <c r="E299" s="229">
        <v>816</v>
      </c>
      <c r="F299" s="236"/>
      <c r="G299" s="236"/>
      <c r="H299" s="236">
        <v>816</v>
      </c>
      <c r="I299" s="236"/>
      <c r="J299" s="236"/>
      <c r="K299" s="236"/>
      <c r="L299" s="236"/>
      <c r="M299" s="236"/>
      <c r="N299" s="237"/>
    </row>
    <row r="300" spans="1:14" s="280" customFormat="1" ht="12" customHeight="1">
      <c r="A300" s="226"/>
      <c r="B300" s="227"/>
      <c r="C300" s="228" t="s">
        <v>5</v>
      </c>
      <c r="D300" s="229">
        <v>1187</v>
      </c>
      <c r="E300" s="229">
        <v>1187</v>
      </c>
      <c r="F300" s="236"/>
      <c r="G300" s="236"/>
      <c r="H300" s="236">
        <v>1187</v>
      </c>
      <c r="I300" s="236"/>
      <c r="J300" s="236"/>
      <c r="K300" s="236"/>
      <c r="L300" s="236"/>
      <c r="M300" s="236"/>
      <c r="N300" s="237"/>
    </row>
    <row r="301" spans="1:14" s="280" customFormat="1" ht="12" customHeight="1">
      <c r="A301" s="226"/>
      <c r="B301" s="227"/>
      <c r="C301" s="228" t="s">
        <v>6</v>
      </c>
      <c r="D301" s="229">
        <v>1187</v>
      </c>
      <c r="E301" s="229">
        <v>1187</v>
      </c>
      <c r="F301" s="236"/>
      <c r="G301" s="236"/>
      <c r="H301" s="236">
        <v>1187</v>
      </c>
      <c r="I301" s="236"/>
      <c r="J301" s="236"/>
      <c r="K301" s="236"/>
      <c r="L301" s="236"/>
      <c r="M301" s="236"/>
      <c r="N301" s="237"/>
    </row>
    <row r="302" spans="1:14" s="280" customFormat="1" ht="12" customHeight="1">
      <c r="A302" s="226"/>
      <c r="B302" s="227"/>
      <c r="C302" s="228"/>
      <c r="D302" s="229"/>
      <c r="E302" s="229"/>
      <c r="F302" s="236"/>
      <c r="G302" s="236"/>
      <c r="H302" s="236"/>
      <c r="I302" s="236"/>
      <c r="J302" s="236"/>
      <c r="K302" s="236"/>
      <c r="L302" s="236"/>
      <c r="M302" s="236"/>
      <c r="N302" s="237"/>
    </row>
    <row r="303" spans="1:14" s="280" customFormat="1" ht="12" customHeight="1">
      <c r="A303" s="226" t="s">
        <v>320</v>
      </c>
      <c r="B303" s="227" t="s">
        <v>322</v>
      </c>
      <c r="C303" s="228" t="s">
        <v>7</v>
      </c>
      <c r="D303" s="229">
        <v>816</v>
      </c>
      <c r="E303" s="229">
        <v>816</v>
      </c>
      <c r="F303" s="236"/>
      <c r="G303" s="236"/>
      <c r="H303" s="236">
        <v>816</v>
      </c>
      <c r="I303" s="236"/>
      <c r="J303" s="236"/>
      <c r="K303" s="236"/>
      <c r="L303" s="236"/>
      <c r="M303" s="236"/>
      <c r="N303" s="237"/>
    </row>
    <row r="304" spans="1:14" s="220" customFormat="1" ht="12" customHeight="1">
      <c r="A304" s="226"/>
      <c r="B304" s="227"/>
      <c r="C304" s="228" t="s">
        <v>5</v>
      </c>
      <c r="D304" s="229">
        <v>946</v>
      </c>
      <c r="E304" s="229">
        <v>946</v>
      </c>
      <c r="F304" s="236"/>
      <c r="G304" s="236"/>
      <c r="H304" s="236">
        <v>946</v>
      </c>
      <c r="I304" s="236"/>
      <c r="J304" s="236"/>
      <c r="K304" s="236"/>
      <c r="L304" s="236"/>
      <c r="M304" s="236"/>
      <c r="N304" s="237"/>
    </row>
    <row r="305" spans="1:14" s="220" customFormat="1" ht="12" customHeight="1">
      <c r="A305" s="226"/>
      <c r="B305" s="227"/>
      <c r="C305" s="228" t="s">
        <v>6</v>
      </c>
      <c r="D305" s="229">
        <v>946</v>
      </c>
      <c r="E305" s="229">
        <v>946</v>
      </c>
      <c r="F305" s="236"/>
      <c r="G305" s="236"/>
      <c r="H305" s="236">
        <v>946</v>
      </c>
      <c r="I305" s="236"/>
      <c r="J305" s="236"/>
      <c r="K305" s="236"/>
      <c r="L305" s="236"/>
      <c r="M305" s="236"/>
      <c r="N305" s="237"/>
    </row>
    <row r="306" spans="1:14" s="220" customFormat="1" ht="12" customHeight="1">
      <c r="A306" s="226"/>
      <c r="B306" s="227"/>
      <c r="C306" s="228"/>
      <c r="D306" s="229"/>
      <c r="E306" s="229"/>
      <c r="F306" s="236"/>
      <c r="G306" s="236"/>
      <c r="H306" s="236"/>
      <c r="I306" s="236"/>
      <c r="J306" s="236"/>
      <c r="K306" s="236"/>
      <c r="L306" s="236"/>
      <c r="M306" s="236"/>
      <c r="N306" s="237"/>
    </row>
    <row r="307" spans="1:14" s="220" customFormat="1" ht="12" customHeight="1">
      <c r="A307" s="226" t="s">
        <v>320</v>
      </c>
      <c r="B307" s="227" t="s">
        <v>323</v>
      </c>
      <c r="C307" s="228" t="s">
        <v>7</v>
      </c>
      <c r="D307" s="229">
        <v>816</v>
      </c>
      <c r="E307" s="229">
        <v>816</v>
      </c>
      <c r="F307" s="236"/>
      <c r="G307" s="236"/>
      <c r="H307" s="236">
        <v>816</v>
      </c>
      <c r="I307" s="236"/>
      <c r="J307" s="236"/>
      <c r="K307" s="236"/>
      <c r="L307" s="236"/>
      <c r="M307" s="236"/>
      <c r="N307" s="237"/>
    </row>
    <row r="308" spans="1:14" s="220" customFormat="1" ht="12" customHeight="1">
      <c r="A308" s="226"/>
      <c r="B308" s="227"/>
      <c r="C308" s="228" t="s">
        <v>5</v>
      </c>
      <c r="D308" s="229">
        <v>552</v>
      </c>
      <c r="E308" s="229">
        <v>552</v>
      </c>
      <c r="F308" s="236"/>
      <c r="G308" s="236"/>
      <c r="H308" s="236">
        <v>552</v>
      </c>
      <c r="I308" s="236"/>
      <c r="J308" s="236"/>
      <c r="K308" s="236"/>
      <c r="L308" s="236"/>
      <c r="M308" s="236"/>
      <c r="N308" s="237"/>
    </row>
    <row r="309" spans="1:14" s="220" customFormat="1" ht="12" customHeight="1">
      <c r="A309" s="226"/>
      <c r="B309" s="227"/>
      <c r="C309" s="228" t="s">
        <v>6</v>
      </c>
      <c r="D309" s="229">
        <v>552</v>
      </c>
      <c r="E309" s="229">
        <v>552</v>
      </c>
      <c r="F309" s="236"/>
      <c r="G309" s="236"/>
      <c r="H309" s="236">
        <v>552</v>
      </c>
      <c r="I309" s="236"/>
      <c r="J309" s="236"/>
      <c r="K309" s="236"/>
      <c r="L309" s="236"/>
      <c r="M309" s="236"/>
      <c r="N309" s="237"/>
    </row>
    <row r="310" spans="1:14" s="220" customFormat="1" ht="12" customHeight="1">
      <c r="A310" s="226"/>
      <c r="B310" s="227"/>
      <c r="C310" s="228"/>
      <c r="D310" s="229"/>
      <c r="E310" s="229"/>
      <c r="F310" s="236"/>
      <c r="G310" s="236"/>
      <c r="H310" s="236"/>
      <c r="I310" s="236"/>
      <c r="J310" s="236"/>
      <c r="K310" s="236"/>
      <c r="L310" s="236"/>
      <c r="M310" s="236"/>
      <c r="N310" s="237"/>
    </row>
    <row r="311" spans="1:14" s="220" customFormat="1" ht="12" customHeight="1">
      <c r="A311" s="259" t="s">
        <v>324</v>
      </c>
      <c r="B311" s="259"/>
      <c r="C311" s="260" t="s">
        <v>7</v>
      </c>
      <c r="D311" s="233">
        <f aca="true" t="shared" si="6" ref="D311:N311">SUM(D299+D303+D307)</f>
        <v>2448</v>
      </c>
      <c r="E311" s="233">
        <f t="shared" si="6"/>
        <v>2448</v>
      </c>
      <c r="F311" s="278">
        <f t="shared" si="6"/>
        <v>0</v>
      </c>
      <c r="G311" s="278">
        <f t="shared" si="6"/>
        <v>0</v>
      </c>
      <c r="H311" s="278">
        <f t="shared" si="6"/>
        <v>2448</v>
      </c>
      <c r="I311" s="278">
        <f t="shared" si="6"/>
        <v>0</v>
      </c>
      <c r="J311" s="278">
        <f t="shared" si="6"/>
        <v>0</v>
      </c>
      <c r="K311" s="278">
        <f t="shared" si="6"/>
        <v>0</v>
      </c>
      <c r="L311" s="278">
        <f t="shared" si="6"/>
        <v>0</v>
      </c>
      <c r="M311" s="278">
        <f t="shared" si="6"/>
        <v>0</v>
      </c>
      <c r="N311" s="279">
        <f t="shared" si="6"/>
        <v>0</v>
      </c>
    </row>
    <row r="312" spans="1:17" s="220" customFormat="1" ht="12" customHeight="1">
      <c r="A312" s="259"/>
      <c r="B312" s="282"/>
      <c r="C312" s="260" t="s">
        <v>5</v>
      </c>
      <c r="D312" s="233">
        <f aca="true" t="shared" si="7" ref="D312:N312">D300+D308+D304</f>
        <v>2685</v>
      </c>
      <c r="E312" s="233">
        <f t="shared" si="7"/>
        <v>2685</v>
      </c>
      <c r="F312" s="233">
        <f t="shared" si="7"/>
        <v>0</v>
      </c>
      <c r="G312" s="233">
        <f t="shared" si="7"/>
        <v>0</v>
      </c>
      <c r="H312" s="233">
        <f t="shared" si="7"/>
        <v>2685</v>
      </c>
      <c r="I312" s="233">
        <f t="shared" si="7"/>
        <v>0</v>
      </c>
      <c r="J312" s="233">
        <f t="shared" si="7"/>
        <v>0</v>
      </c>
      <c r="K312" s="233">
        <f t="shared" si="7"/>
        <v>0</v>
      </c>
      <c r="L312" s="233">
        <f t="shared" si="7"/>
        <v>0</v>
      </c>
      <c r="M312" s="233">
        <f t="shared" si="7"/>
        <v>0</v>
      </c>
      <c r="N312" s="261">
        <f t="shared" si="7"/>
        <v>0</v>
      </c>
      <c r="O312" s="238"/>
      <c r="P312" s="238"/>
      <c r="Q312" s="238"/>
    </row>
    <row r="313" spans="1:17" s="220" customFormat="1" ht="12" customHeight="1">
      <c r="A313" s="259"/>
      <c r="B313" s="282"/>
      <c r="C313" s="260" t="s">
        <v>6</v>
      </c>
      <c r="D313" s="233">
        <f aca="true" t="shared" si="8" ref="D313:N313">D301+D309+D305</f>
        <v>2685</v>
      </c>
      <c r="E313" s="233">
        <f t="shared" si="8"/>
        <v>2685</v>
      </c>
      <c r="F313" s="233">
        <f t="shared" si="8"/>
        <v>0</v>
      </c>
      <c r="G313" s="233">
        <f t="shared" si="8"/>
        <v>0</v>
      </c>
      <c r="H313" s="233">
        <f t="shared" si="8"/>
        <v>2685</v>
      </c>
      <c r="I313" s="233">
        <f t="shared" si="8"/>
        <v>0</v>
      </c>
      <c r="J313" s="233">
        <f t="shared" si="8"/>
        <v>0</v>
      </c>
      <c r="K313" s="233">
        <f t="shared" si="8"/>
        <v>0</v>
      </c>
      <c r="L313" s="233">
        <f t="shared" si="8"/>
        <v>0</v>
      </c>
      <c r="M313" s="233">
        <f t="shared" si="8"/>
        <v>0</v>
      </c>
      <c r="N313" s="261">
        <f t="shared" si="8"/>
        <v>0</v>
      </c>
      <c r="O313" s="238"/>
      <c r="P313" s="238"/>
      <c r="Q313" s="238"/>
    </row>
    <row r="314" spans="1:17" ht="12" customHeight="1">
      <c r="A314" s="259"/>
      <c r="B314" s="282"/>
      <c r="C314" s="260"/>
      <c r="D314" s="233"/>
      <c r="E314" s="233"/>
      <c r="F314" s="278"/>
      <c r="G314" s="278"/>
      <c r="H314" s="278"/>
      <c r="I314" s="278"/>
      <c r="J314" s="278"/>
      <c r="K314" s="278"/>
      <c r="L314" s="278"/>
      <c r="M314" s="278"/>
      <c r="N314" s="279"/>
      <c r="O314" s="201"/>
      <c r="P314" s="201"/>
      <c r="Q314" s="201"/>
    </row>
    <row r="315" spans="1:17" ht="12" customHeight="1">
      <c r="A315" s="259" t="s">
        <v>146</v>
      </c>
      <c r="B315" s="259"/>
      <c r="C315" s="260" t="s">
        <v>4</v>
      </c>
      <c r="D315" s="278">
        <f aca="true" t="shared" si="9" ref="D315:N315">SUM(D290+D295+D311)</f>
        <v>6698748</v>
      </c>
      <c r="E315" s="278">
        <f t="shared" si="9"/>
        <v>5301807</v>
      </c>
      <c r="F315" s="278">
        <f t="shared" si="9"/>
        <v>462182</v>
      </c>
      <c r="G315" s="278">
        <f t="shared" si="9"/>
        <v>137547</v>
      </c>
      <c r="H315" s="278">
        <f t="shared" si="9"/>
        <v>667910</v>
      </c>
      <c r="I315" s="278">
        <f t="shared" si="9"/>
        <v>631215</v>
      </c>
      <c r="J315" s="278">
        <f t="shared" si="9"/>
        <v>153115</v>
      </c>
      <c r="K315" s="278">
        <f t="shared" si="9"/>
        <v>99646</v>
      </c>
      <c r="L315" s="278">
        <f t="shared" si="9"/>
        <v>2517144</v>
      </c>
      <c r="M315" s="278">
        <f t="shared" si="9"/>
        <v>101777</v>
      </c>
      <c r="N315" s="279">
        <f t="shared" si="9"/>
        <v>531271</v>
      </c>
      <c r="O315" s="201"/>
      <c r="P315" s="201"/>
      <c r="Q315" s="201"/>
    </row>
    <row r="316" spans="1:14" s="286" customFormat="1" ht="12" customHeight="1">
      <c r="A316" s="283"/>
      <c r="B316" s="284"/>
      <c r="C316" s="285" t="s">
        <v>5</v>
      </c>
      <c r="D316" s="278">
        <f aca="true" t="shared" si="10" ref="D316:N316">D292+D296+D312</f>
        <v>5102814</v>
      </c>
      <c r="E316" s="278">
        <f t="shared" si="10"/>
        <v>3665700</v>
      </c>
      <c r="F316" s="278">
        <f t="shared" si="10"/>
        <v>477237</v>
      </c>
      <c r="G316" s="278">
        <f t="shared" si="10"/>
        <v>141947</v>
      </c>
      <c r="H316" s="278">
        <f t="shared" si="10"/>
        <v>812442</v>
      </c>
      <c r="I316" s="278">
        <f t="shared" si="10"/>
        <v>616989</v>
      </c>
      <c r="J316" s="278">
        <f t="shared" si="10"/>
        <v>170824</v>
      </c>
      <c r="K316" s="278">
        <f t="shared" si="10"/>
        <v>94116</v>
      </c>
      <c r="L316" s="278">
        <f t="shared" si="10"/>
        <v>891692</v>
      </c>
      <c r="M316" s="278">
        <f t="shared" si="10"/>
        <v>303478</v>
      </c>
      <c r="N316" s="279">
        <f t="shared" si="10"/>
        <v>156975</v>
      </c>
    </row>
    <row r="317" spans="1:14" s="286" customFormat="1" ht="12" customHeight="1">
      <c r="A317" s="283"/>
      <c r="B317" s="284"/>
      <c r="C317" s="285" t="s">
        <v>6</v>
      </c>
      <c r="D317" s="278">
        <f aca="true" t="shared" si="11" ref="D317:N317">D293+D297+D313</f>
        <v>6486</v>
      </c>
      <c r="E317" s="278">
        <f t="shared" si="11"/>
        <v>25075</v>
      </c>
      <c r="F317" s="278">
        <f t="shared" si="11"/>
        <v>12729</v>
      </c>
      <c r="G317" s="278">
        <f t="shared" si="11"/>
        <v>3030</v>
      </c>
      <c r="H317" s="278">
        <f t="shared" si="11"/>
        <v>8466</v>
      </c>
      <c r="I317" s="278">
        <f t="shared" si="11"/>
        <v>700</v>
      </c>
      <c r="J317" s="278">
        <f t="shared" si="11"/>
        <v>0</v>
      </c>
      <c r="K317" s="278">
        <f t="shared" si="11"/>
        <v>0</v>
      </c>
      <c r="L317" s="278">
        <f t="shared" si="11"/>
        <v>150</v>
      </c>
      <c r="M317" s="278">
        <f t="shared" si="11"/>
        <v>0</v>
      </c>
      <c r="N317" s="279">
        <f t="shared" si="11"/>
        <v>0</v>
      </c>
    </row>
    <row r="318" spans="1:14" ht="12.75">
      <c r="A318" s="287"/>
      <c r="B318" s="288"/>
      <c r="C318" s="289"/>
      <c r="D318" s="290"/>
      <c r="E318" s="288"/>
      <c r="F318" s="252"/>
      <c r="G318" s="252"/>
      <c r="H318" s="252"/>
      <c r="I318" s="252"/>
      <c r="J318" s="252"/>
      <c r="K318" s="252"/>
      <c r="L318" s="252"/>
      <c r="M318" s="236"/>
      <c r="N318" s="291"/>
    </row>
    <row r="319" spans="1:14" ht="12.75">
      <c r="A319" s="292">
        <v>841126</v>
      </c>
      <c r="B319" s="288" t="s">
        <v>325</v>
      </c>
      <c r="C319" s="228" t="s">
        <v>7</v>
      </c>
      <c r="D319" s="236">
        <v>0</v>
      </c>
      <c r="E319" s="236">
        <v>0</v>
      </c>
      <c r="F319" s="236"/>
      <c r="G319" s="236"/>
      <c r="H319" s="236"/>
      <c r="I319" s="236"/>
      <c r="J319" s="236"/>
      <c r="K319" s="236"/>
      <c r="L319" s="236"/>
      <c r="M319" s="236"/>
      <c r="N319" s="237"/>
    </row>
    <row r="320" spans="1:14" ht="12.75">
      <c r="A320" s="287"/>
      <c r="B320" s="288"/>
      <c r="C320" s="293" t="s">
        <v>5</v>
      </c>
      <c r="D320" s="252">
        <v>0</v>
      </c>
      <c r="E320" s="288">
        <v>0</v>
      </c>
      <c r="F320" s="252"/>
      <c r="G320" s="252"/>
      <c r="H320" s="252"/>
      <c r="I320" s="252"/>
      <c r="J320" s="252"/>
      <c r="K320" s="252"/>
      <c r="L320" s="252"/>
      <c r="M320" s="236"/>
      <c r="N320" s="291"/>
    </row>
    <row r="321" spans="1:14" ht="12.75">
      <c r="A321" s="287"/>
      <c r="B321" s="288"/>
      <c r="C321" s="293" t="s">
        <v>6</v>
      </c>
      <c r="D321" s="252">
        <v>0</v>
      </c>
      <c r="E321" s="288">
        <v>0</v>
      </c>
      <c r="F321" s="252"/>
      <c r="G321" s="252"/>
      <c r="H321" s="252"/>
      <c r="I321" s="252"/>
      <c r="J321" s="252"/>
      <c r="K321" s="252"/>
      <c r="L321" s="252"/>
      <c r="M321" s="236"/>
      <c r="N321" s="291"/>
    </row>
    <row r="322" spans="1:14" ht="12.75">
      <c r="A322" s="287"/>
      <c r="B322" s="288"/>
      <c r="C322" s="289"/>
      <c r="D322" s="290"/>
      <c r="E322" s="288"/>
      <c r="F322" s="252"/>
      <c r="G322" s="252"/>
      <c r="H322" s="252"/>
      <c r="I322" s="252"/>
      <c r="J322" s="252"/>
      <c r="K322" s="252"/>
      <c r="L322" s="252"/>
      <c r="M322" s="236"/>
      <c r="N322" s="291"/>
    </row>
    <row r="323" spans="1:14" ht="12.75">
      <c r="A323" s="259" t="s">
        <v>146</v>
      </c>
      <c r="B323" s="259"/>
      <c r="C323" s="260" t="s">
        <v>4</v>
      </c>
      <c r="D323" s="278">
        <f aca="true" t="shared" si="12" ref="D323:N323">SUM(D290+D295+D311+D319)</f>
        <v>6698748</v>
      </c>
      <c r="E323" s="278">
        <f t="shared" si="12"/>
        <v>5301807</v>
      </c>
      <c r="F323" s="278">
        <f t="shared" si="12"/>
        <v>462182</v>
      </c>
      <c r="G323" s="278">
        <f t="shared" si="12"/>
        <v>137547</v>
      </c>
      <c r="H323" s="278">
        <f t="shared" si="12"/>
        <v>667910</v>
      </c>
      <c r="I323" s="278">
        <f t="shared" si="12"/>
        <v>631215</v>
      </c>
      <c r="J323" s="278">
        <f t="shared" si="12"/>
        <v>153115</v>
      </c>
      <c r="K323" s="278">
        <f t="shared" si="12"/>
        <v>99646</v>
      </c>
      <c r="L323" s="278">
        <f t="shared" si="12"/>
        <v>2517144</v>
      </c>
      <c r="M323" s="278">
        <f t="shared" si="12"/>
        <v>101777</v>
      </c>
      <c r="N323" s="279">
        <f t="shared" si="12"/>
        <v>531271</v>
      </c>
    </row>
    <row r="324" spans="1:14" s="295" customFormat="1" ht="12.75">
      <c r="A324" s="283"/>
      <c r="B324" s="294"/>
      <c r="C324" s="285" t="s">
        <v>5</v>
      </c>
      <c r="D324" s="278">
        <f aca="true" t="shared" si="13" ref="D324:N324">D315+D319</f>
        <v>6698748</v>
      </c>
      <c r="E324" s="278">
        <f t="shared" si="13"/>
        <v>5301807</v>
      </c>
      <c r="F324" s="278">
        <f t="shared" si="13"/>
        <v>462182</v>
      </c>
      <c r="G324" s="278">
        <f t="shared" si="13"/>
        <v>137547</v>
      </c>
      <c r="H324" s="278">
        <f t="shared" si="13"/>
        <v>667910</v>
      </c>
      <c r="I324" s="278">
        <f t="shared" si="13"/>
        <v>631215</v>
      </c>
      <c r="J324" s="278">
        <f t="shared" si="13"/>
        <v>153115</v>
      </c>
      <c r="K324" s="278">
        <f t="shared" si="13"/>
        <v>99646</v>
      </c>
      <c r="L324" s="278">
        <f t="shared" si="13"/>
        <v>2517144</v>
      </c>
      <c r="M324" s="278">
        <f t="shared" si="13"/>
        <v>101777</v>
      </c>
      <c r="N324" s="279">
        <f t="shared" si="13"/>
        <v>531271</v>
      </c>
    </row>
    <row r="325" spans="1:14" s="295" customFormat="1" ht="12.75">
      <c r="A325" s="283"/>
      <c r="B325" s="294"/>
      <c r="C325" s="285" t="s">
        <v>6</v>
      </c>
      <c r="D325" s="278">
        <f aca="true" t="shared" si="14" ref="D325:N325">D316+D320</f>
        <v>5102814</v>
      </c>
      <c r="E325" s="278">
        <f t="shared" si="14"/>
        <v>3665700</v>
      </c>
      <c r="F325" s="278">
        <f t="shared" si="14"/>
        <v>477237</v>
      </c>
      <c r="G325" s="278">
        <f t="shared" si="14"/>
        <v>141947</v>
      </c>
      <c r="H325" s="278">
        <f t="shared" si="14"/>
        <v>812442</v>
      </c>
      <c r="I325" s="278">
        <f t="shared" si="14"/>
        <v>616989</v>
      </c>
      <c r="J325" s="278">
        <f t="shared" si="14"/>
        <v>170824</v>
      </c>
      <c r="K325" s="278">
        <f t="shared" si="14"/>
        <v>94116</v>
      </c>
      <c r="L325" s="278">
        <f t="shared" si="14"/>
        <v>891692</v>
      </c>
      <c r="M325" s="278">
        <f t="shared" si="14"/>
        <v>303478</v>
      </c>
      <c r="N325" s="279">
        <f t="shared" si="14"/>
        <v>156975</v>
      </c>
    </row>
    <row r="326" spans="1:14" s="301" customFormat="1" ht="13.5">
      <c r="A326" s="296"/>
      <c r="B326" s="297"/>
      <c r="C326" s="298"/>
      <c r="D326" s="299"/>
      <c r="E326" s="299"/>
      <c r="F326" s="299"/>
      <c r="G326" s="299"/>
      <c r="H326" s="299"/>
      <c r="I326" s="299"/>
      <c r="J326" s="299"/>
      <c r="K326" s="299"/>
      <c r="L326" s="299"/>
      <c r="M326" s="299"/>
      <c r="N326" s="300"/>
    </row>
  </sheetData>
  <sheetProtection selectLockedCells="1" selectUnlockedCells="1"/>
  <mergeCells count="22">
    <mergeCell ref="A2:N2"/>
    <mergeCell ref="A3:N3"/>
    <mergeCell ref="A5:C7"/>
    <mergeCell ref="D5:D7"/>
    <mergeCell ref="E5:E7"/>
    <mergeCell ref="F5:J5"/>
    <mergeCell ref="K5:L5"/>
    <mergeCell ref="M5:M7"/>
    <mergeCell ref="N5:N7"/>
    <mergeCell ref="F6:F7"/>
    <mergeCell ref="G6:G7"/>
    <mergeCell ref="H6:H7"/>
    <mergeCell ref="I6:I7"/>
    <mergeCell ref="J6:J7"/>
    <mergeCell ref="K6:K7"/>
    <mergeCell ref="L6:L7"/>
    <mergeCell ref="A290:B290"/>
    <mergeCell ref="A295:B295"/>
    <mergeCell ref="A298:B298"/>
    <mergeCell ref="A311:B311"/>
    <mergeCell ref="A315:B315"/>
    <mergeCell ref="A323:B323"/>
  </mergeCells>
  <printOptions horizontalCentered="1"/>
  <pageMargins left="0.19652777777777777" right="0.15763888888888888" top="0.7479166666666667" bottom="0.15763888888888888" header="0.5513888888888889" footer="0.5118055555555555"/>
  <pageSetup horizontalDpi="300" verticalDpi="300" orientation="landscape" paperSize="9" scale="68"/>
  <headerFooter alignWithMargins="0">
    <oddHeader>&amp;L 5. melléklet a 9/2012.(III. 29.) önkormányzati rendelethez</oddHeader>
  </headerFooter>
  <rowBreaks count="5" manualBreakCount="5">
    <brk id="61" max="255" man="1"/>
    <brk id="119" max="255" man="1"/>
    <brk id="177" max="255" man="1"/>
    <brk id="238" max="255" man="1"/>
    <brk id="29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workbookViewId="0" topLeftCell="A1">
      <selection activeCell="A68" sqref="A68"/>
    </sheetView>
  </sheetViews>
  <sheetFormatPr defaultColWidth="9.00390625" defaultRowHeight="12.75"/>
  <cols>
    <col min="1" max="1" width="67.75390625" style="302" customWidth="1"/>
    <col min="2" max="2" width="9.125" style="303" customWidth="1"/>
    <col min="3" max="16384" width="9.125" style="302" customWidth="1"/>
  </cols>
  <sheetData>
    <row r="1" spans="1:2" ht="15.75">
      <c r="A1" s="304"/>
      <c r="B1" s="305"/>
    </row>
    <row r="2" spans="1:4" ht="15.75">
      <c r="A2" s="306" t="s">
        <v>326</v>
      </c>
      <c r="B2" s="306"/>
      <c r="C2" s="306"/>
      <c r="D2" s="306"/>
    </row>
    <row r="3" spans="1:4" ht="15.75" customHeight="1">
      <c r="A3" s="306" t="s">
        <v>327</v>
      </c>
      <c r="B3" s="306"/>
      <c r="C3" s="306"/>
      <c r="D3" s="306"/>
    </row>
    <row r="4" spans="1:4" ht="15.75" customHeight="1">
      <c r="A4" s="307" t="s">
        <v>328</v>
      </c>
      <c r="B4" s="307"/>
      <c r="C4" s="307"/>
      <c r="D4" s="307"/>
    </row>
    <row r="5" spans="1:2" ht="13.5">
      <c r="A5" s="308"/>
      <c r="B5" s="309"/>
    </row>
    <row r="6" spans="1:4" s="314" customFormat="1" ht="26.25">
      <c r="A6" s="310" t="s">
        <v>3</v>
      </c>
      <c r="B6" s="311" t="s">
        <v>4</v>
      </c>
      <c r="C6" s="312" t="s">
        <v>5</v>
      </c>
      <c r="D6" s="313" t="s">
        <v>6</v>
      </c>
    </row>
    <row r="7" spans="1:4" ht="12.75">
      <c r="A7" s="315"/>
      <c r="B7" s="316"/>
      <c r="C7" s="317"/>
      <c r="D7" s="318"/>
    </row>
    <row r="8" spans="1:4" ht="12.75">
      <c r="A8" s="319" t="s">
        <v>44</v>
      </c>
      <c r="B8" s="317"/>
      <c r="C8" s="317"/>
      <c r="D8" s="318"/>
    </row>
    <row r="9" spans="1:4" ht="12.75">
      <c r="A9" s="320" t="s">
        <v>329</v>
      </c>
      <c r="B9" s="317">
        <v>40302</v>
      </c>
      <c r="C9" s="317">
        <v>32302</v>
      </c>
      <c r="D9" s="318">
        <v>32302</v>
      </c>
    </row>
    <row r="10" spans="1:4" ht="12.75">
      <c r="A10" s="320" t="s">
        <v>330</v>
      </c>
      <c r="B10" s="317">
        <v>14162</v>
      </c>
      <c r="C10" s="317">
        <v>14162</v>
      </c>
      <c r="D10" s="318">
        <v>14162</v>
      </c>
    </row>
    <row r="11" spans="1:4" ht="12.75">
      <c r="A11" s="320" t="s">
        <v>331</v>
      </c>
      <c r="B11" s="317">
        <v>2450</v>
      </c>
      <c r="C11" s="317">
        <v>2950</v>
      </c>
      <c r="D11" s="318">
        <v>2950</v>
      </c>
    </row>
    <row r="12" spans="1:4" ht="12.75">
      <c r="A12" s="320" t="s">
        <v>332</v>
      </c>
      <c r="B12" s="317">
        <v>17002</v>
      </c>
      <c r="C12" s="317">
        <v>16800</v>
      </c>
      <c r="D12" s="318">
        <v>16800</v>
      </c>
    </row>
    <row r="13" spans="1:4" ht="12.75">
      <c r="A13" s="320" t="s">
        <v>333</v>
      </c>
      <c r="B13" s="317">
        <v>8000</v>
      </c>
      <c r="C13" s="317">
        <v>8000</v>
      </c>
      <c r="D13" s="318">
        <v>8000</v>
      </c>
    </row>
    <row r="14" spans="1:4" ht="12.75">
      <c r="A14" s="320" t="s">
        <v>293</v>
      </c>
      <c r="B14" s="317">
        <v>1500</v>
      </c>
      <c r="C14" s="317">
        <v>1500</v>
      </c>
      <c r="D14" s="318">
        <v>1500</v>
      </c>
    </row>
    <row r="15" spans="1:4" ht="12.75">
      <c r="A15" s="320" t="s">
        <v>334</v>
      </c>
      <c r="B15" s="317">
        <v>32317</v>
      </c>
      <c r="C15" s="317">
        <v>33586</v>
      </c>
      <c r="D15" s="318">
        <v>33586</v>
      </c>
    </row>
    <row r="16" spans="1:4" ht="12.75">
      <c r="A16" s="320" t="s">
        <v>335</v>
      </c>
      <c r="B16" s="317">
        <v>1698</v>
      </c>
      <c r="C16" s="317">
        <v>1225</v>
      </c>
      <c r="D16" s="318">
        <v>1225</v>
      </c>
    </row>
    <row r="17" spans="1:4" ht="12.75">
      <c r="A17" s="320" t="s">
        <v>336</v>
      </c>
      <c r="B17" s="317">
        <v>3</v>
      </c>
      <c r="C17" s="317">
        <v>3</v>
      </c>
      <c r="D17" s="318">
        <v>3</v>
      </c>
    </row>
    <row r="18" spans="1:4" ht="12.75">
      <c r="A18" s="320" t="s">
        <v>337</v>
      </c>
      <c r="B18" s="317">
        <v>750</v>
      </c>
      <c r="C18" s="317">
        <v>750</v>
      </c>
      <c r="D18" s="318">
        <v>750</v>
      </c>
    </row>
    <row r="19" spans="1:4" ht="12.75">
      <c r="A19" s="320" t="s">
        <v>304</v>
      </c>
      <c r="B19" s="317">
        <v>1710</v>
      </c>
      <c r="C19" s="317">
        <v>1710</v>
      </c>
      <c r="D19" s="318">
        <v>1710</v>
      </c>
    </row>
    <row r="20" spans="1:4" ht="12.75">
      <c r="A20" s="320" t="s">
        <v>338</v>
      </c>
      <c r="B20" s="317">
        <v>20509</v>
      </c>
      <c r="C20" s="317">
        <v>0</v>
      </c>
      <c r="D20" s="318">
        <v>0</v>
      </c>
    </row>
    <row r="21" spans="1:4" ht="12.75">
      <c r="A21" s="320" t="s">
        <v>339</v>
      </c>
      <c r="B21" s="317"/>
      <c r="C21" s="317">
        <f>7500+666</f>
        <v>8166</v>
      </c>
      <c r="D21" s="318">
        <f>7500+666</f>
        <v>8166</v>
      </c>
    </row>
    <row r="22" spans="1:4" ht="12.75">
      <c r="A22" s="320" t="s">
        <v>340</v>
      </c>
      <c r="B22" s="317"/>
      <c r="C22" s="317">
        <v>120</v>
      </c>
      <c r="D22" s="318">
        <v>120</v>
      </c>
    </row>
    <row r="23" spans="1:4" ht="12.75">
      <c r="A23" s="320" t="s">
        <v>341</v>
      </c>
      <c r="B23" s="317"/>
      <c r="C23" s="317">
        <v>13314</v>
      </c>
      <c r="D23" s="318">
        <v>13314</v>
      </c>
    </row>
    <row r="24" spans="1:4" ht="12.75">
      <c r="A24" s="320" t="s">
        <v>342</v>
      </c>
      <c r="B24" s="317"/>
      <c r="C24" s="317">
        <v>350</v>
      </c>
      <c r="D24" s="318">
        <v>350</v>
      </c>
    </row>
    <row r="25" spans="1:4" ht="12.75">
      <c r="A25" s="320" t="s">
        <v>343</v>
      </c>
      <c r="B25" s="317"/>
      <c r="C25" s="317">
        <v>1000</v>
      </c>
      <c r="D25" s="318">
        <v>1000</v>
      </c>
    </row>
    <row r="26" spans="1:4" ht="12.75">
      <c r="A26" s="320" t="s">
        <v>344</v>
      </c>
      <c r="B26" s="317"/>
      <c r="C26" s="317">
        <v>559</v>
      </c>
      <c r="D26" s="318">
        <v>559</v>
      </c>
    </row>
    <row r="27" spans="1:4" ht="12.75">
      <c r="A27" s="320" t="s">
        <v>345</v>
      </c>
      <c r="B27" s="317"/>
      <c r="C27" s="317">
        <v>150</v>
      </c>
      <c r="D27" s="318">
        <v>150</v>
      </c>
    </row>
    <row r="28" spans="1:4" ht="12.75">
      <c r="A28" s="320" t="s">
        <v>346</v>
      </c>
      <c r="B28" s="317"/>
      <c r="C28" s="317">
        <v>86</v>
      </c>
      <c r="D28" s="318">
        <v>86</v>
      </c>
    </row>
    <row r="29" spans="1:4" s="324" customFormat="1" ht="12.75">
      <c r="A29" s="319" t="s">
        <v>347</v>
      </c>
      <c r="B29" s="321">
        <f>SUM(B9:B20)</f>
        <v>140403</v>
      </c>
      <c r="C29" s="322">
        <f>SUM(C9:C28)</f>
        <v>136733</v>
      </c>
      <c r="D29" s="323">
        <f>SUM(D9:D28)</f>
        <v>136733</v>
      </c>
    </row>
    <row r="30" spans="1:4" ht="12.75">
      <c r="A30" s="320"/>
      <c r="B30" s="317"/>
      <c r="C30" s="317"/>
      <c r="D30" s="318"/>
    </row>
    <row r="31" spans="1:4" ht="12.75">
      <c r="A31" s="319" t="s">
        <v>348</v>
      </c>
      <c r="B31" s="317"/>
      <c r="C31" s="317"/>
      <c r="D31" s="318"/>
    </row>
    <row r="32" spans="1:4" ht="12.75">
      <c r="A32" s="320" t="s">
        <v>349</v>
      </c>
      <c r="B32" s="317">
        <v>3035</v>
      </c>
      <c r="C32" s="317">
        <v>3035</v>
      </c>
      <c r="D32" s="318">
        <v>3035</v>
      </c>
    </row>
    <row r="33" spans="1:4" ht="12.75">
      <c r="A33" s="320" t="s">
        <v>350</v>
      </c>
      <c r="B33" s="317">
        <v>46933</v>
      </c>
      <c r="C33" s="317">
        <v>46933</v>
      </c>
      <c r="D33" s="318">
        <v>46933</v>
      </c>
    </row>
    <row r="34" spans="1:4" ht="12.75">
      <c r="A34" s="320" t="s">
        <v>351</v>
      </c>
      <c r="B34" s="317">
        <v>320773</v>
      </c>
      <c r="C34" s="317">
        <v>19205</v>
      </c>
      <c r="D34" s="318">
        <v>19205</v>
      </c>
    </row>
    <row r="35" spans="1:4" ht="12.75">
      <c r="A35" s="320" t="s">
        <v>352</v>
      </c>
      <c r="B35" s="317">
        <v>699000</v>
      </c>
      <c r="C35" s="317">
        <v>0</v>
      </c>
      <c r="D35" s="318">
        <v>0</v>
      </c>
    </row>
    <row r="36" spans="1:4" ht="12.75">
      <c r="A36" s="320" t="s">
        <v>353</v>
      </c>
      <c r="B36" s="317">
        <v>43445</v>
      </c>
      <c r="C36" s="317">
        <v>43445</v>
      </c>
      <c r="D36" s="318">
        <v>43445</v>
      </c>
    </row>
    <row r="37" spans="1:4" ht="12.75">
      <c r="A37" s="320" t="s">
        <v>354</v>
      </c>
      <c r="B37" s="317">
        <v>125177</v>
      </c>
      <c r="C37" s="317">
        <f>125177-49228</f>
        <v>75949</v>
      </c>
      <c r="D37" s="318">
        <f>125177-49228</f>
        <v>75949</v>
      </c>
    </row>
    <row r="38" spans="1:4" ht="12.75">
      <c r="A38" s="320" t="s">
        <v>355</v>
      </c>
      <c r="B38" s="317">
        <v>39686</v>
      </c>
      <c r="C38" s="317">
        <f>39686-10035</f>
        <v>29651</v>
      </c>
      <c r="D38" s="318">
        <f>39686-10035</f>
        <v>29651</v>
      </c>
    </row>
    <row r="39" spans="1:4" ht="12.75">
      <c r="A39" s="320" t="s">
        <v>356</v>
      </c>
      <c r="B39" s="317">
        <v>56264</v>
      </c>
      <c r="C39" s="317">
        <v>9299</v>
      </c>
      <c r="D39" s="318">
        <v>9299</v>
      </c>
    </row>
    <row r="40" spans="1:4" ht="12.75">
      <c r="A40" s="320" t="s">
        <v>357</v>
      </c>
      <c r="B40" s="317">
        <v>12000</v>
      </c>
      <c r="C40" s="317">
        <v>0</v>
      </c>
      <c r="D40" s="318">
        <v>0</v>
      </c>
    </row>
    <row r="41" spans="1:4" ht="12.75">
      <c r="A41" s="320" t="s">
        <v>358</v>
      </c>
      <c r="B41" s="317"/>
      <c r="C41" s="317">
        <v>11202</v>
      </c>
      <c r="D41" s="318">
        <v>11201</v>
      </c>
    </row>
    <row r="42" spans="1:4" ht="12.75">
      <c r="A42" s="320" t="s">
        <v>359</v>
      </c>
      <c r="B42" s="317"/>
      <c r="C42" s="317">
        <v>5627</v>
      </c>
      <c r="D42" s="318">
        <v>5627</v>
      </c>
    </row>
    <row r="43" spans="1:4" ht="12.75">
      <c r="A43" s="320" t="s">
        <v>346</v>
      </c>
      <c r="B43" s="317"/>
      <c r="C43" s="317">
        <v>59688</v>
      </c>
      <c r="D43" s="318">
        <v>59688</v>
      </c>
    </row>
    <row r="44" spans="1:4" ht="12.75">
      <c r="A44" s="320" t="s">
        <v>331</v>
      </c>
      <c r="B44" s="317"/>
      <c r="C44" s="317">
        <v>388</v>
      </c>
      <c r="D44" s="318">
        <v>388</v>
      </c>
    </row>
    <row r="45" spans="1:4" ht="12.75">
      <c r="A45" s="320" t="s">
        <v>333</v>
      </c>
      <c r="B45" s="317"/>
      <c r="C45" s="317">
        <v>215</v>
      </c>
      <c r="D45" s="318">
        <v>215</v>
      </c>
    </row>
    <row r="46" spans="1:4" ht="12.75">
      <c r="A46" s="320" t="s">
        <v>302</v>
      </c>
      <c r="B46" s="317"/>
      <c r="C46" s="317">
        <v>400</v>
      </c>
      <c r="D46" s="318">
        <v>400</v>
      </c>
    </row>
    <row r="47" spans="1:4" s="324" customFormat="1" ht="12.75">
      <c r="A47" s="319" t="s">
        <v>347</v>
      </c>
      <c r="B47" s="322">
        <f>SUM(B32:B46)</f>
        <v>1346313</v>
      </c>
      <c r="C47" s="322">
        <f>SUM(C32:C46)</f>
        <v>305037</v>
      </c>
      <c r="D47" s="323">
        <f>SUM(D32:D46)</f>
        <v>305036</v>
      </c>
    </row>
    <row r="48" spans="1:4" ht="12.75">
      <c r="A48" s="320"/>
      <c r="B48" s="317"/>
      <c r="C48" s="317"/>
      <c r="D48" s="318"/>
    </row>
    <row r="49" spans="1:4" ht="12.75">
      <c r="A49" s="319" t="s">
        <v>360</v>
      </c>
      <c r="B49" s="317"/>
      <c r="C49" s="317"/>
      <c r="D49" s="318"/>
    </row>
    <row r="50" spans="1:4" ht="12.75">
      <c r="A50" s="320" t="s">
        <v>343</v>
      </c>
      <c r="B50" s="317">
        <v>1000</v>
      </c>
      <c r="C50" s="317">
        <v>0</v>
      </c>
      <c r="D50" s="318">
        <v>0</v>
      </c>
    </row>
    <row r="51" spans="1:4" ht="12.75">
      <c r="A51" s="320" t="s">
        <v>361</v>
      </c>
      <c r="B51" s="317">
        <v>1378</v>
      </c>
      <c r="C51" s="317">
        <v>1378</v>
      </c>
      <c r="D51" s="318">
        <v>1378</v>
      </c>
    </row>
    <row r="52" spans="1:4" ht="12.75">
      <c r="A52" s="320" t="s">
        <v>362</v>
      </c>
      <c r="B52" s="317">
        <v>8692</v>
      </c>
      <c r="C52" s="317">
        <v>8692</v>
      </c>
      <c r="D52" s="318">
        <v>8692</v>
      </c>
    </row>
    <row r="53" spans="1:4" ht="12.75">
      <c r="A53" s="320" t="s">
        <v>363</v>
      </c>
      <c r="B53" s="317">
        <v>9777</v>
      </c>
      <c r="C53" s="317">
        <v>9777</v>
      </c>
      <c r="D53" s="318">
        <v>9777</v>
      </c>
    </row>
    <row r="54" spans="1:4" ht="12.75">
      <c r="A54" s="320" t="s">
        <v>364</v>
      </c>
      <c r="B54" s="317"/>
      <c r="C54" s="317">
        <v>4764</v>
      </c>
      <c r="D54" s="318">
        <v>4764</v>
      </c>
    </row>
    <row r="55" spans="1:4" ht="12.75">
      <c r="A55" s="320" t="s">
        <v>365</v>
      </c>
      <c r="B55" s="317"/>
      <c r="C55" s="317">
        <v>1670</v>
      </c>
      <c r="D55" s="318">
        <v>1670</v>
      </c>
    </row>
    <row r="56" spans="1:4" s="324" customFormat="1" ht="12.75">
      <c r="A56" s="319" t="s">
        <v>347</v>
      </c>
      <c r="B56" s="321">
        <f>SUM(B50:B53)</f>
        <v>20847</v>
      </c>
      <c r="C56" s="322">
        <f>SUM(C50:C55)</f>
        <v>26281</v>
      </c>
      <c r="D56" s="323">
        <f>SUM(D50:D55)</f>
        <v>26281</v>
      </c>
    </row>
    <row r="57" spans="1:4" ht="12.75">
      <c r="A57" s="320"/>
      <c r="B57" s="317"/>
      <c r="C57" s="317"/>
      <c r="D57" s="318"/>
    </row>
    <row r="58" spans="1:4" ht="12.75">
      <c r="A58" s="319" t="s">
        <v>366</v>
      </c>
      <c r="B58" s="317"/>
      <c r="C58" s="317"/>
      <c r="D58" s="318"/>
    </row>
    <row r="59" spans="1:4" ht="12.75">
      <c r="A59" s="320" t="s">
        <v>367</v>
      </c>
      <c r="B59" s="317">
        <v>1000</v>
      </c>
      <c r="C59" s="317">
        <v>1000</v>
      </c>
      <c r="D59" s="318">
        <v>1000</v>
      </c>
    </row>
    <row r="60" spans="1:4" ht="12.75">
      <c r="A60" s="320" t="s">
        <v>368</v>
      </c>
      <c r="B60" s="317">
        <v>2468</v>
      </c>
      <c r="C60" s="317">
        <v>0</v>
      </c>
      <c r="D60" s="318">
        <v>0</v>
      </c>
    </row>
    <row r="61" spans="1:4" ht="12.75">
      <c r="A61" s="320" t="s">
        <v>369</v>
      </c>
      <c r="B61" s="317">
        <v>1000</v>
      </c>
      <c r="C61" s="317">
        <v>1000</v>
      </c>
      <c r="D61" s="318">
        <v>1000</v>
      </c>
    </row>
    <row r="62" spans="1:4" ht="12.75">
      <c r="A62" s="320" t="s">
        <v>370</v>
      </c>
      <c r="B62" s="317">
        <v>397</v>
      </c>
      <c r="C62" s="317">
        <v>397</v>
      </c>
      <c r="D62" s="318">
        <v>397</v>
      </c>
    </row>
    <row r="63" spans="1:4" s="324" customFormat="1" ht="12.75">
      <c r="A63" s="319" t="s">
        <v>347</v>
      </c>
      <c r="B63" s="321">
        <f>SUM(B59:B62)</f>
        <v>4865</v>
      </c>
      <c r="C63" s="322">
        <f>SUM(C59:C62)</f>
        <v>2397</v>
      </c>
      <c r="D63" s="323">
        <f>SUM(D59:D62)</f>
        <v>2397</v>
      </c>
    </row>
    <row r="64" spans="1:4" ht="12.75">
      <c r="A64" s="320"/>
      <c r="B64" s="317"/>
      <c r="C64" s="317"/>
      <c r="D64" s="318"/>
    </row>
    <row r="65" spans="1:4" ht="13.5">
      <c r="A65" s="325" t="s">
        <v>146</v>
      </c>
      <c r="B65" s="326">
        <f>SUM(B29,B47,B56,B63)</f>
        <v>1512428</v>
      </c>
      <c r="C65" s="327">
        <f>SUM(C29,C47,C56,C63)</f>
        <v>470448</v>
      </c>
      <c r="D65" s="328">
        <f>SUM(D29,D47,D56,D63)</f>
        <v>470447</v>
      </c>
    </row>
  </sheetData>
  <sheetProtection selectLockedCells="1" selectUnlockedCells="1"/>
  <mergeCells count="3">
    <mergeCell ref="A2:D2"/>
    <mergeCell ref="A3:D3"/>
    <mergeCell ref="A4:D4"/>
  </mergeCells>
  <printOptions horizontalCentered="1" verticalCentered="1"/>
  <pageMargins left="0.31527777777777777" right="0.2361111111111111" top="0.8659722222222223" bottom="0.9840277777777777" header="0.7479166666666667" footer="0.5118055555555555"/>
  <pageSetup horizontalDpi="300" verticalDpi="300" orientation="portrait" paperSize="9" scale="80"/>
  <headerFooter alignWithMargins="0">
    <oddHeader>&amp;L&amp;8 6. melléklet a 9/2012.(III. 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2012-03-29T07:48:34Z</cp:lastPrinted>
  <dcterms:created xsi:type="dcterms:W3CDTF">2003-02-14T08:59:10Z</dcterms:created>
  <dcterms:modified xsi:type="dcterms:W3CDTF">2012-03-29T08:05:23Z</dcterms:modified>
  <cp:category/>
  <cp:version/>
  <cp:contentType/>
  <cp:contentStatus/>
</cp:coreProperties>
</file>