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firstSheet="7" activeTab="10"/>
  </bookViews>
  <sheets>
    <sheet name="11. sz. melléklet" sheetId="1" r:id="rId1"/>
    <sheet name="12. sz. melléklet" sheetId="2" r:id="rId2"/>
    <sheet name="13. sz. melléklet" sheetId="3" r:id="rId3"/>
    <sheet name="14. sz. melléklet" sheetId="4" r:id="rId4"/>
    <sheet name="15. sz. melléklet" sheetId="5" r:id="rId5"/>
    <sheet name="16. sz. melléklet" sheetId="6" r:id="rId6"/>
    <sheet name="17. sz. melléklet" sheetId="7" r:id="rId7"/>
    <sheet name="18. sz. melléklet" sheetId="8" r:id="rId8"/>
    <sheet name="19. sz. melléklet" sheetId="9" r:id="rId9"/>
    <sheet name="20. sz. melléklet" sheetId="10" r:id="rId10"/>
    <sheet name="21. sz. melléklet" sheetId="11" r:id="rId11"/>
    <sheet name="1.sz. melléklet" sheetId="12" r:id="rId12"/>
    <sheet name="1.a1.b. melléklet" sheetId="13" r:id="rId13"/>
    <sheet name="2.sz. melléklet" sheetId="14" r:id="rId14"/>
    <sheet name="3.sz. melléklet" sheetId="15" r:id="rId15"/>
    <sheet name="3a. melléklet" sheetId="16" r:id="rId16"/>
    <sheet name="4.sz. melléklet" sheetId="17" r:id="rId17"/>
    <sheet name="5. sz. melléklet" sheetId="18" r:id="rId18"/>
    <sheet name="6.sz. melléklet" sheetId="19" r:id="rId19"/>
    <sheet name="7.sz. melléklet" sheetId="20" r:id="rId20"/>
    <sheet name="8.sz. melléklet" sheetId="21" r:id="rId21"/>
    <sheet name="9.sz. melléklet" sheetId="22" r:id="rId22"/>
    <sheet name="10.sz. melléklet" sheetId="23" r:id="rId23"/>
  </sheets>
  <definedNames/>
  <calcPr fullCalcOnLoad="1"/>
</workbook>
</file>

<file path=xl/sharedStrings.xml><?xml version="1.0" encoding="utf-8"?>
<sst xmlns="http://schemas.openxmlformats.org/spreadsheetml/2006/main" count="2165" uniqueCount="1243">
  <si>
    <t>Képző- és Iparművészeti Lektorárus</t>
  </si>
  <si>
    <t>56-os emlékmű</t>
  </si>
  <si>
    <t>17.</t>
  </si>
  <si>
    <t>Tehetséggondozó művészeti tábor</t>
  </si>
  <si>
    <t>Tata                              1977,60Euró</t>
  </si>
  <si>
    <t>Szőgyén                           34,00 Euró</t>
  </si>
  <si>
    <t>Szováta                           306,50 Euró</t>
  </si>
  <si>
    <t>18.</t>
  </si>
  <si>
    <t>GM Panelprogram</t>
  </si>
  <si>
    <t>Bartó B. u. 7.</t>
  </si>
  <si>
    <t>LKFT-2005-LA-2-05-10-238</t>
  </si>
  <si>
    <t>19.</t>
  </si>
  <si>
    <t xml:space="preserve">Bartó B. u. 9. </t>
  </si>
  <si>
    <t>LKFT-2005-LA-2-05-10-236</t>
  </si>
  <si>
    <t>20.</t>
  </si>
  <si>
    <t>Bartó B. u. 13/b.</t>
  </si>
  <si>
    <t>21.</t>
  </si>
  <si>
    <t>Bartó B. u. 66/7.</t>
  </si>
  <si>
    <t>22.</t>
  </si>
  <si>
    <t xml:space="preserve">Május 1. ú. 5. </t>
  </si>
  <si>
    <t>23.</t>
  </si>
  <si>
    <t xml:space="preserve">Ady E. u. 4. </t>
  </si>
  <si>
    <t>24.</t>
  </si>
  <si>
    <t>Kötelezettségvállalással terhelt pénzmaradvány</t>
  </si>
  <si>
    <t>Pénzeszköz</t>
  </si>
  <si>
    <t>Felhalm. tartalék</t>
  </si>
  <si>
    <t>Hitel-törlesztés</t>
  </si>
  <si>
    <t>Szabad felhaszn. pénzm.</t>
  </si>
  <si>
    <t>működési</t>
  </si>
  <si>
    <t>Felhasz. pénzm.</t>
  </si>
  <si>
    <t xml:space="preserve">Személyi jellegű </t>
  </si>
  <si>
    <t xml:space="preserve">Tárgyévi helyesbített pénzmaradv. </t>
  </si>
  <si>
    <t xml:space="preserve">Egység út 13. </t>
  </si>
  <si>
    <t>25.</t>
  </si>
  <si>
    <t xml:space="preserve">Egység út 1-11. </t>
  </si>
  <si>
    <t>26.</t>
  </si>
  <si>
    <t xml:space="preserve">Deák Ferenc  utca 18/E. </t>
  </si>
  <si>
    <t>27.</t>
  </si>
  <si>
    <t xml:space="preserve">Deák Ferenc  utca 18/D. </t>
  </si>
  <si>
    <t>28.</t>
  </si>
  <si>
    <t xml:space="preserve">Keszhelyi u. 12. </t>
  </si>
  <si>
    <t>29.</t>
  </si>
  <si>
    <t>Keszhelyi u. 10.</t>
  </si>
  <si>
    <t>30.</t>
  </si>
  <si>
    <t>Május 1. út 2.</t>
  </si>
  <si>
    <t>31.</t>
  </si>
  <si>
    <t>Május 1. út 4.</t>
  </si>
  <si>
    <t>LKFT-2005-LA-2-06-01-29</t>
  </si>
  <si>
    <t>32.</t>
  </si>
  <si>
    <t>Május 1. út 35.</t>
  </si>
  <si>
    <t>33.</t>
  </si>
  <si>
    <t>Május 1. út 37.</t>
  </si>
  <si>
    <t>34.</t>
  </si>
  <si>
    <t>Május 1. út 43.</t>
  </si>
  <si>
    <t>35.</t>
  </si>
  <si>
    <t>Természetvédelmi tevékenységre</t>
  </si>
  <si>
    <t>Teljesítés (fő)</t>
  </si>
  <si>
    <t>ált. stat. létszám</t>
  </si>
  <si>
    <t>2007.évi</t>
  </si>
  <si>
    <t>Május 1. út 45.</t>
  </si>
  <si>
    <t>36.</t>
  </si>
  <si>
    <t>Thury Gy.ú.3.</t>
  </si>
  <si>
    <t>37.</t>
  </si>
  <si>
    <t>Kosztolámyi D. u. 3.</t>
  </si>
  <si>
    <t>38.</t>
  </si>
  <si>
    <t>Új út.16-22.</t>
  </si>
  <si>
    <t>LKFT-2005-LA-2-05-10-57</t>
  </si>
  <si>
    <t>39.</t>
  </si>
  <si>
    <t>Új út.32-38.</t>
  </si>
  <si>
    <t>LKFT-2005-LA-2-05-10-56</t>
  </si>
  <si>
    <t>40.</t>
  </si>
  <si>
    <t>Komáromi ú. 18.</t>
  </si>
  <si>
    <t>LKFT-2005-LA-2-05-10-88</t>
  </si>
  <si>
    <t>41.</t>
  </si>
  <si>
    <t>Kazincbarcikai u. 2.</t>
  </si>
  <si>
    <t>42.</t>
  </si>
  <si>
    <t>Új út.8-14.</t>
  </si>
  <si>
    <t>43.</t>
  </si>
  <si>
    <t xml:space="preserve">Bartó B. u.  3. </t>
  </si>
  <si>
    <t>44.</t>
  </si>
  <si>
    <t>Május 1. út 47.</t>
  </si>
  <si>
    <t>LKFT-2005-LA-2-05-10-90</t>
  </si>
  <si>
    <t>45.</t>
  </si>
  <si>
    <t>Deák Ferenc  utca 18/B.</t>
  </si>
  <si>
    <t>46.</t>
  </si>
  <si>
    <t>Deák Ferenc  utca 18/C.</t>
  </si>
  <si>
    <t>47.</t>
  </si>
  <si>
    <t>Május 1. út 13-17.</t>
  </si>
  <si>
    <t>LKFT-2005-LA-2-05-10-91</t>
  </si>
  <si>
    <t>48.</t>
  </si>
  <si>
    <t>KEM Önkorm. Nemzetközi Kapcsolatok</t>
  </si>
  <si>
    <t>Idegenforgalmi marketing eszközök</t>
  </si>
  <si>
    <t>Eu. Bizottság</t>
  </si>
  <si>
    <t>40 db szoc .</t>
  </si>
  <si>
    <t xml:space="preserve">Ivóvíz                                                       </t>
  </si>
  <si>
    <t>Bacsó ivóvíz</t>
  </si>
  <si>
    <t>Arany burkolat</t>
  </si>
  <si>
    <t>Vaszary</t>
  </si>
  <si>
    <t>Idegenforg</t>
  </si>
  <si>
    <t>Panelprogram</t>
  </si>
  <si>
    <t>Eötvös  Gim.</t>
  </si>
  <si>
    <t>Megyei Önkorm.</t>
  </si>
  <si>
    <t>összesen:</t>
  </si>
  <si>
    <t xml:space="preserve"> - felhalmozási célú tartalék -zárolt csat.szla</t>
  </si>
  <si>
    <t>Központosított létszámcsökk.</t>
  </si>
  <si>
    <t>Eü. műk. TB támogatása</t>
  </si>
  <si>
    <t>Központi támogatás közmunka program</t>
  </si>
  <si>
    <t>Céltartalék - Váralja csat.zárolt szlára</t>
  </si>
  <si>
    <t>Hiteltörlesztés fejl.célú</t>
  </si>
  <si>
    <t>Iparosított tech.lakások felúj.(önkorm.rész 2006.kivitelezésre)</t>
  </si>
  <si>
    <t>Működési céltartalék egyéb int. kiad.</t>
  </si>
  <si>
    <t xml:space="preserve">  - Címzett támogatásos Újhegy ívóvízellátás bővítés</t>
  </si>
  <si>
    <t>Szennyvízelvezetés</t>
  </si>
  <si>
    <t xml:space="preserve"> - Fényes fürdő - vízelvezetési tervkészítés</t>
  </si>
  <si>
    <t xml:space="preserve">Kölcsönnyújtás (lakáscélra) </t>
  </si>
  <si>
    <t xml:space="preserve">                    - fejl.célú pályázati önrészre</t>
  </si>
  <si>
    <t xml:space="preserve"> Felhalmozási céltartalék                            - Váralja csat.zárolt szlára</t>
  </si>
  <si>
    <t xml:space="preserve"> - fejlesztési célú pályázati önrészre</t>
  </si>
  <si>
    <t>Pénzeszköz átadás, támogatás:</t>
  </si>
  <si>
    <t xml:space="preserve"> Felhalmozási céltartalék - pályázati önerőre</t>
  </si>
  <si>
    <t>Saját vagy bérelt ingatlan hasznosítása (Eötvös J.Gimn, Agostyáni 1-3., NFT)</t>
  </si>
  <si>
    <t xml:space="preserve"> - Újhegyi vízellátás fejlesztésével kapcsolatos kiegészítő feladatok</t>
  </si>
  <si>
    <t xml:space="preserve">    - kártalanítás 37 ingatlanra</t>
  </si>
  <si>
    <t xml:space="preserve">    - kártalanítás szakértői díja</t>
  </si>
  <si>
    <t xml:space="preserve">    - összekötő vezetékek útlejegyzések szakértői díja</t>
  </si>
  <si>
    <t xml:space="preserve">    - úttervezések</t>
  </si>
  <si>
    <t xml:space="preserve"> - Újhegy közvilágítás tervezés</t>
  </si>
  <si>
    <t>Eü működésre TB. Támogatás</t>
  </si>
  <si>
    <t>Működési célra támogatások</t>
  </si>
  <si>
    <t>Felhalmozási célra támogatások</t>
  </si>
  <si>
    <t xml:space="preserve">         -Egyéb sajátos bevételek (bérleti díj, lakbér, közter.)</t>
  </si>
  <si>
    <t>Központosított támogatások (kisebbségi önk. tám.)</t>
  </si>
  <si>
    <t>Szoc. és gyermekjóléti alapsz. ált. felad. tám.</t>
  </si>
  <si>
    <t xml:space="preserve"> - szoc. és gyermekjóléti alapsz. ált. felad. tám.</t>
  </si>
  <si>
    <t>Diófa u., Keszthelyi u., Rákóczi, Hősők tere útfelújítás kiegészítő munkái</t>
  </si>
  <si>
    <t>Hitelfelvétel</t>
  </si>
  <si>
    <t xml:space="preserve"> - Sport támogatások:</t>
  </si>
  <si>
    <t xml:space="preserve">   -- Tatai Vívó SE támogatása                             3.250 E Ft</t>
  </si>
  <si>
    <t xml:space="preserve">   -- THAC támogatása                                       15.500 E Ft</t>
  </si>
  <si>
    <t xml:space="preserve">   -- Vízisport Alapítvány támogatása                 3.250 E Ft</t>
  </si>
  <si>
    <t>Szociális intézmények kialakítása (Diák F. u. 1. ingatlan, Idősek Klubja)</t>
  </si>
  <si>
    <t xml:space="preserve"> - Német Kisebbségi Önkormányzat Alapítványi támogatása</t>
  </si>
  <si>
    <t>Móricz Zsigmond Könyvtár (tetőszerkezet felújítása)</t>
  </si>
  <si>
    <t>Bölcsőde (konyhai ablakok cseréje)</t>
  </si>
  <si>
    <t>Kocsi úti temető ravatalozójának felújítása</t>
  </si>
  <si>
    <t xml:space="preserve"> - Polgármesteri Hivatal fűtéskorszerűsítésére</t>
  </si>
  <si>
    <t xml:space="preserve"> - Önkormányzati lakás tetőtér beépítés</t>
  </si>
  <si>
    <t xml:space="preserve"> - Zsellér dűlő - Feszty Á. u. kártalanítás</t>
  </si>
  <si>
    <t xml:space="preserve"> - Vaszary János Általános Iskola (eszközbeszerzés)</t>
  </si>
  <si>
    <t xml:space="preserve"> - Tatai TV. Közalapítvány pályázati támogatásához</t>
  </si>
  <si>
    <t xml:space="preserve"> - Lakosságnak közműfejlesztési hozzájárulás</t>
  </si>
  <si>
    <t>Otthonteremtési támogatás</t>
  </si>
  <si>
    <t>Tatai fiatalok életkezdési támogatásához</t>
  </si>
  <si>
    <t>Egyéb központi támogatás</t>
  </si>
  <si>
    <t>Működési célra tám. pénzeszköz átadások</t>
  </si>
  <si>
    <t>Török fürdő felújítása</t>
  </si>
  <si>
    <t>Idegenforgalmi pályázathoz - TRFC.</t>
  </si>
  <si>
    <t>(fő)</t>
  </si>
  <si>
    <t>Országgyűlési képvislők választására</t>
  </si>
  <si>
    <t xml:space="preserve">   -- Tatai Sportegyesület                                     1.500 E Ft</t>
  </si>
  <si>
    <t xml:space="preserve"> - működési célú átvett</t>
  </si>
  <si>
    <t xml:space="preserve"> - tárgyi eszköz értékesítés</t>
  </si>
  <si>
    <t>Hitel felvétel - gépkocsi vásárlásra</t>
  </si>
  <si>
    <t>Fényes fürdő felújítási munkái</t>
  </si>
  <si>
    <t>Kocsi u. 1. mozgáskorlátozottak heyiségének felújítása</t>
  </si>
  <si>
    <t xml:space="preserve"> - Kisbusz vásárlás (Peugeot)</t>
  </si>
  <si>
    <t xml:space="preserve"> - Geszti Óvoda (eszközbeszerzés)</t>
  </si>
  <si>
    <t>Szociális étkeztetés</t>
  </si>
  <si>
    <t>Közmunkaprogramra</t>
  </si>
  <si>
    <t>Mozgáskorlátozottak támogatása</t>
  </si>
  <si>
    <t>2005. évi jövedelemkülönbség elszámolása miatt</t>
  </si>
  <si>
    <t>Régiós Fejlesztési Társulástól (Keszthelyi - Rákóczi - Hősök tere burkolat fel.)</t>
  </si>
  <si>
    <t>Gombkötő utca felújítása</t>
  </si>
  <si>
    <t>Működési célú átvett pénzköz</t>
  </si>
  <si>
    <t xml:space="preserve"> - Tatai Távhő Kft.</t>
  </si>
  <si>
    <t xml:space="preserve"> - Tatai Zenebarátok Egyesület </t>
  </si>
  <si>
    <t xml:space="preserve"> - KEM - Bridge NET - Legyen Vendégünk kiállítás megrendezéséhez</t>
  </si>
  <si>
    <t xml:space="preserve"> - Nemzetközi kapcsolatokból befolyt támogatások utalása testvérvárosoknak</t>
  </si>
  <si>
    <t>Felhalmozási célú pénzeszközátadások és támogatások:</t>
  </si>
  <si>
    <t>Működési célú pénzeszközátadások és támogatások a Polgármesteri Hivatalnál:</t>
  </si>
  <si>
    <t>Gépkocsi vásárláshoz hitel</t>
  </si>
  <si>
    <t>Visszafizetési kötelezettség központi költségv. (adóerőképesség, norm.)</t>
  </si>
  <si>
    <t>támogatásértékű bevételei és államháztartáson kívülről átvett pénzeszközeinek</t>
  </si>
  <si>
    <t>Előző évi pénzmaradvány átvétele</t>
  </si>
  <si>
    <t>Kiegyenlítő, függő, átfutó</t>
  </si>
  <si>
    <t xml:space="preserve"> - egyéb saját bevétel</t>
  </si>
  <si>
    <t>Előző évi pénzmaradvány átadás</t>
  </si>
  <si>
    <t>Likvidhitel törlesztése</t>
  </si>
  <si>
    <t>Kisebbségi választásra</t>
  </si>
  <si>
    <t>Önkormányzati választásra</t>
  </si>
  <si>
    <t>Magyarországi Nemzeti Etnikai Kisebbségtől (Lengyel Kisebbségnek)</t>
  </si>
  <si>
    <t xml:space="preserve"> - Gondozási díj</t>
  </si>
  <si>
    <t xml:space="preserve"> -- KEM Kézilabda Szövetség támogatása</t>
  </si>
  <si>
    <t xml:space="preserve"> -- Eszterházy Énekegyüttes támogatása</t>
  </si>
  <si>
    <t>Földgáz áremelés ellentételezésére</t>
  </si>
  <si>
    <t>Ügyfélkapú regisztrációs eljárás támogatására</t>
  </si>
  <si>
    <t xml:space="preserve"> - pénzügyi befektetések</t>
  </si>
  <si>
    <t>Hitel felvétel - likvid célra</t>
  </si>
  <si>
    <t>Kárpótlási jegy értékesítés</t>
  </si>
  <si>
    <t>Pénzügyi befektetések</t>
  </si>
  <si>
    <t>Likvidhitel törlesztés</t>
  </si>
  <si>
    <t>Pénzbeni kártérítés egyéb pénzbeni juttatás</t>
  </si>
  <si>
    <t>Átmeneti segély természetben nyújtott</t>
  </si>
  <si>
    <t>Hitel likvid célra</t>
  </si>
  <si>
    <t>Egyéb gépek, berendezések, felszerelések ért.</t>
  </si>
  <si>
    <t>Önkormányzati képviselői választás</t>
  </si>
  <si>
    <t>2006. évi felújítások célonként (ÁFA-val)</t>
  </si>
  <si>
    <t>Rákóczi u. 5. tetőfelújítása</t>
  </si>
  <si>
    <t>Rákóczi u. 9. SPAR homlokzat felújítása</t>
  </si>
  <si>
    <t>Játszóterek felújítása</t>
  </si>
  <si>
    <t>Gépek felújítása (kerékpár-ergométer, Endoscopos labor stb.)</t>
  </si>
  <si>
    <t>Kórház-Rendelőintézet épület felújítás</t>
  </si>
  <si>
    <t>Tetőszerkezet felújítása, villámvédelem</t>
  </si>
  <si>
    <t>Geszti Óvoda főzőkonyha felújítás (pályázati önerő)</t>
  </si>
  <si>
    <t>Fazekas Iskola (bejárati lépcső és ajtó csere)</t>
  </si>
  <si>
    <t>2006. évi beruházási kiadások feladatonként (ÁFA-val)</t>
  </si>
  <si>
    <t xml:space="preserve">E Ft-ban </t>
  </si>
  <si>
    <t xml:space="preserve"> - Tavasz utca kártalanítása</t>
  </si>
  <si>
    <t xml:space="preserve"> - Közvilágítás fejlesztés (Május 1. u. 51.) 2005. évről áthúzódó</t>
  </si>
  <si>
    <t xml:space="preserve"> - Deák F. u. 1. rekonstr. (tetőcsere, Idősek Klubja kial., ÉNÓ pótmunk.)</t>
  </si>
  <si>
    <t xml:space="preserve"> - 1956-os emlékmű</t>
  </si>
  <si>
    <t xml:space="preserve"> - Kórház rendelőintézet /tartalékáramforrás,  mon. megfigyelő/ </t>
  </si>
  <si>
    <t xml:space="preserve"> - Gép, műszer, berendezés </t>
  </si>
  <si>
    <t xml:space="preserve"> </t>
  </si>
  <si>
    <t xml:space="preserve"> - Magyary Művelődési Ház ( számítógép, projektor, bizt.rendszer)</t>
  </si>
  <si>
    <t xml:space="preserve"> - Szociális Alapellátó Intézmény (Családsegítő Szolg.: notebook)</t>
  </si>
  <si>
    <t xml:space="preserve"> - Kőkúti Általános Iskola (fénymásoló)</t>
  </si>
  <si>
    <t xml:space="preserve"> - Fürdő utcai Óvoda ( homokozó )</t>
  </si>
  <si>
    <t xml:space="preserve"> - Fazekas utcai Általános Iskola (hangosító berendezés)</t>
  </si>
  <si>
    <t xml:space="preserve"> - Zeneiskola (hegedű, fuvola)</t>
  </si>
  <si>
    <t xml:space="preserve"> - Általános tartalékból polgármesteri hatáskörben</t>
  </si>
  <si>
    <t xml:space="preserve"> -- Szerencse Mónika felkészüléséhez Baji KSE (polgármesteri keret)</t>
  </si>
  <si>
    <t xml:space="preserve"> -- Tatai Atlétikai Club sárkányhajó verseny országos tám.  (polgármesteri keret)</t>
  </si>
  <si>
    <t xml:space="preserve"> - Tatai Evangélikus Kistemplom Alapítványnak - általános tartalékból</t>
  </si>
  <si>
    <t xml:space="preserve"> - NFT. II. keretében megvalósítandó projektek, Eötvös József Gimnázium címzett támogatásához tervezési, előkészítési feladatokhoz:</t>
  </si>
  <si>
    <t xml:space="preserve"> -- Uniós Pályázat - Tata Vár műemlékegyüttes hasznosítása, fejlesztése</t>
  </si>
  <si>
    <t xml:space="preserve"> -- Tata "műemléki belváros rehabilitációja" projekthez</t>
  </si>
  <si>
    <t>Gomkötő utca burkolatfelújítás (kiegészítő munkák)</t>
  </si>
  <si>
    <t xml:space="preserve"> - Polgármesteri Hivatal számítástechnikai eszközök, programok, egyéb tárgyi eszközök</t>
  </si>
  <si>
    <t xml:space="preserve"> - Tourinform Iroda (érintő képernyős inf. terminál)</t>
  </si>
  <si>
    <t xml:space="preserve"> - Üzletrész vásárlás (Tata - Bérlakás Ingatlanfejelsztési és Beruházási Kft.)</t>
  </si>
  <si>
    <t>Keszthelyi -Rákóczi-Hősők tere burkolatfelújítás (kieg. munka együtt)</t>
  </si>
  <si>
    <t>Mód.(XII.20.)</t>
  </si>
  <si>
    <t>Tata Város Önkormányzatának 2006. évi bevételei forrásonként ( E Ft-ban)</t>
  </si>
  <si>
    <t>2006. évi működési célú bevételek és kiadások mérlege (E Ft-ban)</t>
  </si>
  <si>
    <t>2006. évi fejlesztési célú bevételek és kiadások mérlege (E Ft-ban)</t>
  </si>
  <si>
    <t xml:space="preserve"> Tata Város Önkormányzatának 2006. évi mérlege (E Ft-ban)</t>
  </si>
  <si>
    <t>Tata Város Önkormányzata által folyósított 2006. évi ellátások alakulásának részletezése</t>
  </si>
  <si>
    <t>2006.  évi alakulása</t>
  </si>
  <si>
    <t xml:space="preserve"> - Kuckó Óvoda (eszközbeszerzés)</t>
  </si>
  <si>
    <t>Önkormányzati költségvetési szervek létszámának alakulása 2006. évben</t>
  </si>
  <si>
    <t>Egyéb (villámhárító, külső világítás, szélfogó, endoszkopos helység felúj.)</t>
  </si>
  <si>
    <t>Jázmin u. Általános Iskola</t>
  </si>
  <si>
    <t>Iparosított techn.lakóépületek felúj. 2006.évi kivitelezés költsége</t>
  </si>
  <si>
    <t>Igazságügyi Minisztériumtól</t>
  </si>
  <si>
    <t>Építés hatósági feladatokra</t>
  </si>
  <si>
    <t>Német Kisebbségi Önkormányzat támogatása</t>
  </si>
  <si>
    <t>Tata Város Önkormányzata által nyújtott tám. Kisebbségi Önkormányzat</t>
  </si>
  <si>
    <t>Pénzeszközátadások, támogatások 2006. évi előirányzata</t>
  </si>
  <si>
    <t xml:space="preserve"> -- Petrezselyem Adrienn ezüstérmes cukrász versenyre való felkészülése</t>
  </si>
  <si>
    <t xml:space="preserve"> -- Összhang Közművelődési Alapítvány</t>
  </si>
  <si>
    <t>Panel Program állami támogatása</t>
  </si>
  <si>
    <t>56-os emlékműhöz pályázati támogatás Képzőművészeti Lektorátustól</t>
  </si>
  <si>
    <t xml:space="preserve"> - Kisebbségi Önkormányzatoknak támogatás</t>
  </si>
  <si>
    <t xml:space="preserve"> - ÉGÁZ Rt. - országgyűlési képviselők választása miatti átlagbértérítés, helyhatósági választ.</t>
  </si>
  <si>
    <t xml:space="preserve">Tata Város Önkormányzatának 2006. évi költségvetési kiadásai </t>
  </si>
  <si>
    <t>Pénzügyi befektetések bevétele</t>
  </si>
  <si>
    <t>Egyéb központi és központosított támogatás</t>
  </si>
  <si>
    <t>E Ft</t>
  </si>
  <si>
    <t>Felhalmozási kiadások</t>
  </si>
  <si>
    <t>Vaszary J. Általános Iskola</t>
  </si>
  <si>
    <t>Polgármesteri Hivatal 2006. évi költségvetési terve (szakfeladatok és kiemelt előirányzatok szerinti bontásban)</t>
  </si>
  <si>
    <t>Hitelfelvétellel fedezendő hiány</t>
  </si>
  <si>
    <t>Mód.(II.28.)</t>
  </si>
  <si>
    <t>Mód.(II.20.)</t>
  </si>
  <si>
    <t>Mód.(XII.20..)</t>
  </si>
  <si>
    <t>Mód. (II.28.)</t>
  </si>
  <si>
    <t xml:space="preserve"> - Vis Maior</t>
  </si>
  <si>
    <t>Eötvös József Gimnázium kollégiumának tetőszerkezetének felújítása</t>
  </si>
  <si>
    <t xml:space="preserve"> - TESCO-val kapcsolatos feladatok (kártalalnítás stb.)</t>
  </si>
  <si>
    <t xml:space="preserve"> - Fényes fasor szabályozási terv</t>
  </si>
  <si>
    <t xml:space="preserve"> - Május 1. út - Ady Endr utca - Almási út körforgalmi csomopont terve</t>
  </si>
  <si>
    <t xml:space="preserve"> - Könyvtár (polcrendszer)</t>
  </si>
  <si>
    <t xml:space="preserve"> - IGH (számítógépek beszerzése)</t>
  </si>
  <si>
    <t>Gyermekvédelmi kedvezmény miatti támogatás</t>
  </si>
  <si>
    <t>Európai Bizottság (Visegrádi találkozóra, művészeti táborra)</t>
  </si>
  <si>
    <t>TESCO-tól közérdekű célra</t>
  </si>
  <si>
    <t xml:space="preserve"> -- Liszt Ferenc Kórus Egyházzenei Alapítvány</t>
  </si>
  <si>
    <t xml:space="preserve"> -- Gyermekétkeztetési Alapítvány ("Mindenki Ebédel" program)</t>
  </si>
  <si>
    <t>Vis maior támogatás</t>
  </si>
  <si>
    <t>Átvételek felhalmozási célra</t>
  </si>
  <si>
    <t>Vis Maior támogatás</t>
  </si>
  <si>
    <t>Telj. %-a</t>
  </si>
  <si>
    <t>Pénzkészlet egyeztetés:</t>
  </si>
  <si>
    <t>Nyitó pénzkészlet</t>
  </si>
  <si>
    <t xml:space="preserve">           + bevételek</t>
  </si>
  <si>
    <t xml:space="preserve">           - kiadások</t>
  </si>
  <si>
    <t xml:space="preserve">           - pénzmaradvány</t>
  </si>
  <si>
    <t>Záró pénzkészlet</t>
  </si>
  <si>
    <t>2006.évi</t>
  </si>
  <si>
    <t>Sorszám</t>
  </si>
  <si>
    <t>Módosított</t>
  </si>
  <si>
    <t>Teljesítés</t>
  </si>
  <si>
    <t>előirányzat</t>
  </si>
  <si>
    <t>Egyéb folyó kiadások</t>
  </si>
  <si>
    <t>Egyéb dologi kiadások</t>
  </si>
  <si>
    <t>Dologi kiadások és egyéb folyó kiadások (2+3)</t>
  </si>
  <si>
    <t xml:space="preserve"> - Tiszteletdíj felajánlás</t>
  </si>
  <si>
    <t>Panelprogramra társasházi önrész befizetések</t>
  </si>
  <si>
    <t>Működési célú pénzeszközátadás államháztartáson belül</t>
  </si>
  <si>
    <t>Működési célú pénzeszközátadás államháztartáson kívül</t>
  </si>
  <si>
    <t>Végleges pénzeszközátadás, egyéb támogatás (5+6)</t>
  </si>
  <si>
    <t>Működési költségvetés kiadásai (1+4+7)</t>
  </si>
  <si>
    <t>Költségvetési aktív pénzügyi elszámolások</t>
  </si>
  <si>
    <t>Helyi kisebbségi önkormányzatok kiadásai összesen (8+9)</t>
  </si>
  <si>
    <t>Egyéb állami támogatás, hozzájárulás</t>
  </si>
  <si>
    <t>Egyéb támogatások, kiegészítések és átvett pénzeszközök</t>
  </si>
  <si>
    <t>előző évi pénzmaradvány igénybevétele</t>
  </si>
  <si>
    <t>Helyi kisebbségi önkormányzatok bevételei összesen (11+12+13)</t>
  </si>
  <si>
    <t>Kiegyenlítő, függő, átfutó kiadás</t>
  </si>
  <si>
    <t>Kiegyenlítő, függő, átfutó bevétel</t>
  </si>
  <si>
    <t>2006. évi</t>
  </si>
  <si>
    <t>Tárgyévi függő bevétel</t>
  </si>
  <si>
    <t>Auditálási eltérések   (+-)</t>
  </si>
  <si>
    <r>
      <t xml:space="preserve">Auditálási eltérések     </t>
    </r>
    <r>
      <rPr>
        <i/>
        <sz val="10"/>
        <rFont val="Times New Roman CE"/>
        <family val="1"/>
      </rPr>
      <t>(+-)</t>
    </r>
    <r>
      <rPr>
        <sz val="10"/>
        <rFont val="Times New Roman CE"/>
        <family val="1"/>
      </rPr>
      <t xml:space="preserve">        </t>
    </r>
  </si>
  <si>
    <t>BEFEKTETETT ESZKÖZÖK ÖSSZESEN</t>
  </si>
  <si>
    <t>FORGÓESZKÖZÖK ÖSSZESEN</t>
  </si>
  <si>
    <t>ESZKÖZÖK ÖSSZESEN</t>
  </si>
  <si>
    <t>SAJÁT TŐKE ÖSSZESE</t>
  </si>
  <si>
    <t>TARTALÉKOK ÖSSZESEN</t>
  </si>
  <si>
    <t>KÖTELEZETTSÉGEK ÖSSZESEN</t>
  </si>
  <si>
    <t>FORRÁSOK ÖSSZESEN</t>
  </si>
  <si>
    <t>Államháztartáson kívülre végleges felhalmozási pénzeszközátadások</t>
  </si>
  <si>
    <t>Államháztartáson kívülről végleges működési pénzeszközátvételek</t>
  </si>
  <si>
    <t>Államháztartáson kívülről végleges felhalmozási pénzeszközátvételek</t>
  </si>
  <si>
    <t>Felhalmozási és tőke jellegű bevételek</t>
  </si>
  <si>
    <t>Költségvetési pénzforgalmi bevételek összesen (24+28+30+31+32+34+35)</t>
  </si>
  <si>
    <t>Költségvetési bevételek és kiadások különbsége(36+43-13-20)</t>
  </si>
  <si>
    <t>Aktív és passzív pénzügyi műveletek egyenlege (45-22)</t>
  </si>
  <si>
    <t>Auditálási eltérések      (+-)</t>
  </si>
  <si>
    <t>Auditálási eltérések        (+-)</t>
  </si>
  <si>
    <t>Dologi kiadások és egyéb folyó kiadások (3+4)</t>
  </si>
  <si>
    <t>Végleges pénzeszközátadás, egyéb támogatás (6+7)</t>
  </si>
  <si>
    <t>Működési költségvetés kiadásai (1+2+5+8)</t>
  </si>
  <si>
    <t>Beruházási kiadások</t>
  </si>
  <si>
    <t>Helyi kisebbségi önkormányzatok kiadásai összesen (9+10+11)</t>
  </si>
  <si>
    <t xml:space="preserve">Helyi kisebbségi önkormányzatok bevételei összesen </t>
  </si>
  <si>
    <t>Összesítő</t>
  </si>
  <si>
    <t>szám</t>
  </si>
  <si>
    <t>Tárgyévi függő bevételek</t>
  </si>
  <si>
    <t xml:space="preserve">14.sz. melléklet </t>
  </si>
  <si>
    <t>költségvetésben</t>
  </si>
  <si>
    <t>Korrekció</t>
  </si>
  <si>
    <t>előirányzatosítva</t>
  </si>
  <si>
    <t>Működésre</t>
  </si>
  <si>
    <t>Felhalm.</t>
  </si>
  <si>
    <t>I. Polgármesteri Hivatal</t>
  </si>
  <si>
    <t>Ebből a kisebbségi maradvány:</t>
  </si>
  <si>
    <t xml:space="preserve"> - Cigány</t>
  </si>
  <si>
    <t xml:space="preserve"> - Lengyel</t>
  </si>
  <si>
    <t xml:space="preserve"> - Német</t>
  </si>
  <si>
    <t>II. Városi Rehab.Szakkór.és Rend.Int.</t>
  </si>
  <si>
    <t>III. Intézmények Gazdasági Hivatala:</t>
  </si>
  <si>
    <t>Önkormányzati pénzm.mindösszesen:</t>
  </si>
  <si>
    <t xml:space="preserve">Tata Város Önkormányzatának </t>
  </si>
  <si>
    <t>ESZKÖZÖK</t>
  </si>
  <si>
    <t>Előző évi kv. beszámoló záró adatai</t>
  </si>
  <si>
    <t xml:space="preserve">Előző évi aud. egyszerűsített beszámoló </t>
  </si>
  <si>
    <t>Tárgyévi kv. beszámoló adatai</t>
  </si>
  <si>
    <t>Tárgyévi auditált  egysz. besz. adatai</t>
  </si>
  <si>
    <t>A)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</si>
  <si>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</si>
  <si>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</si>
  <si>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</si>
  <si>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</si>
  <si>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</si>
  <si>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</si>
  <si>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</si>
  <si>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</si>
  <si>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B)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</si>
  <si>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</si>
  <si>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</si>
  <si>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</si>
  <si>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</si>
  <si>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</si>
  <si>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</si>
  <si>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FORRÁSOK</t>
  </si>
  <si>
    <t>D)</t>
  </si>
  <si>
    <t>1.</t>
  </si>
  <si>
    <t>Induló tőke</t>
  </si>
  <si>
    <t xml:space="preserve">2. </t>
  </si>
  <si>
    <t>Tőkeváltozások</t>
  </si>
  <si>
    <t>E)</t>
  </si>
  <si>
    <t>Költségvetési tartalékok</t>
  </si>
  <si>
    <t xml:space="preserve">II. </t>
  </si>
  <si>
    <t>Vállalkozási tartalékok</t>
  </si>
  <si>
    <t>F)</t>
  </si>
  <si>
    <t>Hosszú lejáratú kötelezettségek</t>
  </si>
  <si>
    <t>Rövid lejáratú kötelezettségek</t>
  </si>
  <si>
    <t>Egyéb passzív pénzügyi elszámolások</t>
  </si>
  <si>
    <t>Sor</t>
  </si>
  <si>
    <t>Munkaadót terhelő járulékok</t>
  </si>
  <si>
    <t>Dologi és egyéb folyó kiadások</t>
  </si>
  <si>
    <t>Pénzforgalom nélküli kiadások</t>
  </si>
  <si>
    <t>Kiegyenlítő, függő, átfutó kiadások összesen</t>
  </si>
  <si>
    <t>Intézményi működési bevételek</t>
  </si>
  <si>
    <t>Önkormányzatok sajátos működési bevételei</t>
  </si>
  <si>
    <t>Pénzforgalom nélküli bevételek</t>
  </si>
  <si>
    <t xml:space="preserve">Kiegyenlítő, függő, átfutó bevételek </t>
  </si>
  <si>
    <t xml:space="preserve">EGYSZERŰSÍTETT PÉNZMARADVÁNY-KIMUTATÁS </t>
  </si>
  <si>
    <t>Kifizetés</t>
  </si>
  <si>
    <t>dátuma</t>
  </si>
  <si>
    <t>Kedvezményezettek</t>
  </si>
  <si>
    <t>Kifizetés jogcíme</t>
  </si>
  <si>
    <t xml:space="preserve">Kif. Összege </t>
  </si>
  <si>
    <t>(E Ft)</t>
  </si>
  <si>
    <t>2006. II. 27.</t>
  </si>
  <si>
    <t>KEM Sportszöv. Sz. Term. Szöv.</t>
  </si>
  <si>
    <t>XXV. Gerecse 50. Teljesítmény túra - nevezési díj</t>
  </si>
  <si>
    <t>2006. V. 12.</t>
  </si>
  <si>
    <t>Tata Helyőrségi Nyugáll. Klubja Kajla Ferenc</t>
  </si>
  <si>
    <t>Kőszobor állítás – kézi faragással</t>
  </si>
  <si>
    <t>2006. VIII. 9.</t>
  </si>
  <si>
    <t>Csémy Károly nyomdász és könyvkötő</t>
  </si>
  <si>
    <t>Díszmappa</t>
  </si>
  <si>
    <t>2006. IX. 19.</t>
  </si>
  <si>
    <t>Argumentum Kiadó Kft.</t>
  </si>
  <si>
    <t>Körmendi Géza Történetek Tatáról könyv kiadása</t>
  </si>
  <si>
    <t>2006. X. 30.</t>
  </si>
  <si>
    <t>Bonbon édesség, ajándékbolt</t>
  </si>
  <si>
    <t>Ajándékcsomag</t>
  </si>
  <si>
    <t xml:space="preserve">2006. XI. 13. </t>
  </si>
  <si>
    <t>Péter Pál Kiadó Egyéni Cég</t>
  </si>
  <si>
    <t>Fotóalbum</t>
  </si>
  <si>
    <t>2006. XII. 18.</t>
  </si>
  <si>
    <t>Agostyáni Kultúrház</t>
  </si>
  <si>
    <t>2006. XII. 22.</t>
  </si>
  <si>
    <t>Görözdi Géza</t>
  </si>
  <si>
    <t>Naptár</t>
  </si>
  <si>
    <t>2006. XII. 28.</t>
  </si>
  <si>
    <t>Sollers Nyomdaipari Kft.</t>
  </si>
  <si>
    <t>Üdvözlőlap, kártyanaptár</t>
  </si>
  <si>
    <t xml:space="preserve">2006. XII. 29. </t>
  </si>
  <si>
    <t>Kiss és Társa Kft.</t>
  </si>
  <si>
    <t>Étel és italfogyasztás</t>
  </si>
  <si>
    <t>2006. XII.29.</t>
  </si>
  <si>
    <t>EOK Hungária Kft.</t>
  </si>
  <si>
    <t>Hirdetés</t>
  </si>
  <si>
    <t>2006. IV. 20.</t>
  </si>
  <si>
    <t>Tatai Evangélikus Kistemp. Alap.</t>
  </si>
  <si>
    <t>Orgona vásárlás</t>
  </si>
  <si>
    <t>Pénzeszk. átadás</t>
  </si>
  <si>
    <t xml:space="preserve">2006. VI. 13. </t>
  </si>
  <si>
    <t>Magyary Z. Népfőiskolai Társul.</t>
  </si>
  <si>
    <t>Támogatás</t>
  </si>
  <si>
    <t>2006. VIII. 11.</t>
  </si>
  <si>
    <t>Tatai Honvéd Atlétikai Club</t>
  </si>
  <si>
    <t>Sárkányhajó Országos Bajn. tám.</t>
  </si>
  <si>
    <t>2006. VIII. 22.</t>
  </si>
  <si>
    <t>Baj KSE Judo Szakosztály</t>
  </si>
  <si>
    <t>Szerencse Mónika felkészülésére</t>
  </si>
  <si>
    <t>2006. IX. 6.</t>
  </si>
  <si>
    <t>Tatai Eszterházy Énekegyüttes</t>
  </si>
  <si>
    <t>Működési tám. 10. évfordulóra</t>
  </si>
  <si>
    <t>2006. IX. 11.</t>
  </si>
  <si>
    <t>KEM Kézilabda Szövetség</t>
  </si>
  <si>
    <t>Pályázati feladatok ellátásához tám.</t>
  </si>
  <si>
    <t xml:space="preserve">2006. X. 24. </t>
  </si>
  <si>
    <t>Liszt Ferenc Egyházzenei Alap.</t>
  </si>
  <si>
    <t xml:space="preserve">2006. XII. 04. </t>
  </si>
  <si>
    <t>Tata és Környéke Gasztro. Egy.</t>
  </si>
  <si>
    <t>Támogatás – Petrezselyem Cukr.</t>
  </si>
  <si>
    <t>2006. XII. 14.</t>
  </si>
  <si>
    <t>KEM-i Önk. Múzeumainak Ig.</t>
  </si>
  <si>
    <t>Kuny Domokos Múz. Tám. – Tata és Tóváros képekben c. kiadvány előállítása</t>
  </si>
  <si>
    <t xml:space="preserve">2006. XII. 18. </t>
  </si>
  <si>
    <t>Gyermekétkeztetési Alapítvány</t>
  </si>
  <si>
    <t>Tám. – Mindenki ebédel 2006.</t>
  </si>
  <si>
    <t>„Összhang” Közm. Közalap. Kom.</t>
  </si>
  <si>
    <t xml:space="preserve">Tám. – 56-os gyászmise alkalm. </t>
  </si>
  <si>
    <t>Kőkúti Ált. Isk. - IGH</t>
  </si>
  <si>
    <t>Műanyag Futópálya felúj – pály. hj.</t>
  </si>
  <si>
    <t>Finanszírozás</t>
  </si>
  <si>
    <t>Általános tartalék felhasználása (polgármesteri hatáskörben)</t>
  </si>
  <si>
    <t>Előző évi aud.  egyszerűsítettbeszámoló záró adatai</t>
  </si>
  <si>
    <t>Tárgyévi kv. beszámoló záró adatai</t>
  </si>
  <si>
    <t>Tárgyévi aud. egyszerűsített beszámoló záró adatai</t>
  </si>
  <si>
    <t>2.</t>
  </si>
  <si>
    <t>Egyéb aktív és passzív pénzügyi elszámolások összevont záróegyenlege (+-)</t>
  </si>
  <si>
    <t>3.</t>
  </si>
  <si>
    <t>Előző év(ek)ben képzett tartalékok maradványa (-)</t>
  </si>
  <si>
    <t>4.</t>
  </si>
  <si>
    <t>Vállalkozási tevékenység pénzforgalmi eredménye (-)</t>
  </si>
  <si>
    <t>5.</t>
  </si>
  <si>
    <t>Tárgyévi helyesbített pénzmaradvány (1+-2-3-4)</t>
  </si>
  <si>
    <t>6.</t>
  </si>
  <si>
    <t>Finanszírozásból származó korrekciók (+-)</t>
  </si>
  <si>
    <t>7.</t>
  </si>
  <si>
    <t>Pénzmaradványt terhelő elvonások (+-)</t>
  </si>
  <si>
    <t>8.</t>
  </si>
  <si>
    <t>A vállalkozási tevékenység eredményéből alaptevékenység ellátásra felhasznált összeg</t>
  </si>
  <si>
    <t>9.</t>
  </si>
  <si>
    <r>
      <t>Költségvetési pénzmaradványt külön jogszabály alapján módosító tétel (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)</t>
    </r>
  </si>
  <si>
    <t>10.</t>
  </si>
  <si>
    <t>Módosított pénzmaradvány</t>
  </si>
  <si>
    <t>11.</t>
  </si>
  <si>
    <t>A 10. sorból az egészségbiztosítási alapból folyósított pénzeszköz maradványa</t>
  </si>
  <si>
    <t>12.</t>
  </si>
  <si>
    <t>10-ből kötelezettséggel terhelt pénzmaradvány</t>
  </si>
  <si>
    <t>13.</t>
  </si>
  <si>
    <t>10-ből szabad pénzmaradvány</t>
  </si>
  <si>
    <t>Eft</t>
  </si>
  <si>
    <t>Intézmények megnevezése</t>
  </si>
  <si>
    <t>Ellátottak átlagszáma (mutatószám)</t>
  </si>
  <si>
    <t>1 ellátottra jutó kiadás (eFt/mutató)</t>
  </si>
  <si>
    <t>Intézmény saját bevétele</t>
  </si>
  <si>
    <t>Önkormányzat állami támogatása</t>
  </si>
  <si>
    <t>Önkormányzati támogatás (saját forrás)</t>
  </si>
  <si>
    <t>összeg</t>
  </si>
  <si>
    <t>%-a</t>
  </si>
  <si>
    <t>Bartók B.utcai Óvoda</t>
  </si>
  <si>
    <t>Óvodák mindösszesen:</t>
  </si>
  <si>
    <t xml:space="preserve"> Bölcsőde</t>
  </si>
  <si>
    <t xml:space="preserve">Fazekas u. Általános Iskola </t>
  </si>
  <si>
    <t>Zeneiskola:</t>
  </si>
  <si>
    <t>Szociális Alapellátó Intézmény:</t>
  </si>
  <si>
    <t>20. sz. melléklet</t>
  </si>
  <si>
    <t>1. Helyi adók, gépjárműadó:</t>
  </si>
  <si>
    <t>Önkormányzati döntés alapján (I-III)</t>
  </si>
  <si>
    <t>I. Adóelengedés</t>
  </si>
  <si>
    <t>1.) építményadó:</t>
  </si>
  <si>
    <t xml:space="preserve"> - jövedelemhez kötött mentesség</t>
  </si>
  <si>
    <t xml:space="preserve"> - lakás célú 30 m2 alatti zártkerti építmény</t>
  </si>
  <si>
    <t>2.) Iparűzési adó:</t>
  </si>
  <si>
    <t xml:space="preserve"> - aktivált beruházáshoz kapcsolódó</t>
  </si>
  <si>
    <t>Adóelengedés összesen:</t>
  </si>
  <si>
    <t>II. Adókedvezmény</t>
  </si>
  <si>
    <t>1.) Építményadó:</t>
  </si>
  <si>
    <t xml:space="preserve"> - üdülő lakás adómértékkel</t>
  </si>
  <si>
    <t xml:space="preserve"> - egész tanévben foglalkoztatott szakmunkástanulók</t>
  </si>
  <si>
    <t>Adókedvezmény összesen:</t>
  </si>
  <si>
    <t>III. Méltányossági eljárás keretében nyújtott adó,- pótlék,- és bírság elengedés, valamint fizetési könnyítés részletfizetésre, fizetési halasztásra vonatkozóan:</t>
  </si>
  <si>
    <t xml:space="preserve">Adóelengedés: </t>
  </si>
  <si>
    <t xml:space="preserve"> - építményadó</t>
  </si>
  <si>
    <t xml:space="preserve"> - telekadó</t>
  </si>
  <si>
    <t xml:space="preserve"> - iparűzési adó</t>
  </si>
  <si>
    <t xml:space="preserve"> - késedelmi pótlék</t>
  </si>
  <si>
    <t xml:space="preserve"> - bírság</t>
  </si>
  <si>
    <t>Részletfizetési kedvezmény összesen:</t>
  </si>
  <si>
    <t>Fizetési halasztás összesen:</t>
  </si>
  <si>
    <t>Összes közvetett támogatás helyi adóknál és gépjárműadónál:</t>
  </si>
  <si>
    <t>2. Ellátottak térítési díjának, kártérítésének méltányossági elengedése:</t>
  </si>
  <si>
    <t>Összes közvetett támogatás:</t>
  </si>
  <si>
    <t>Közvetett támogatások 2006. évben (E Ft-ban)</t>
  </si>
  <si>
    <t>Nyitó pénzkészlet 2006.</t>
  </si>
  <si>
    <t>2006. évi pénzmaradvány:</t>
  </si>
  <si>
    <t>Bevétel összesen</t>
  </si>
  <si>
    <t>Kiadás összesen</t>
  </si>
  <si>
    <t>Pénzmaradvány összesen:</t>
  </si>
  <si>
    <t>Agostyáni u. 1-3. épületben iroda kialakítás Gyámhivatalnak</t>
  </si>
  <si>
    <t>Gépkocsiba riasztó</t>
  </si>
  <si>
    <t>Intézmények Gazdasági Hivatalához tartozó részben önálló intézmények 2006. évi költségvetése</t>
  </si>
  <si>
    <t>Költségvetési alcím megnevezése</t>
  </si>
  <si>
    <t>Alaptev. Bevétele</t>
  </si>
  <si>
    <t>Sajátos bevételek</t>
  </si>
  <si>
    <t>Támogatásértékű bevételek</t>
  </si>
  <si>
    <t xml:space="preserve">Átvett pénzeszköz </t>
  </si>
  <si>
    <t>Kamat-bevételek</t>
  </si>
  <si>
    <t>ÁFA</t>
  </si>
  <si>
    <t>Bevételek összesen</t>
  </si>
  <si>
    <t>Kiadások összesen</t>
  </si>
  <si>
    <t>működési célú</t>
  </si>
  <si>
    <t>felhalmozási célú</t>
  </si>
  <si>
    <t>pénzforga-lom nélküli</t>
  </si>
  <si>
    <t>előző évi átvett</t>
  </si>
  <si>
    <t>M.adókat terhelő jár.</t>
  </si>
  <si>
    <t>Pénzbeli jutattás</t>
  </si>
  <si>
    <t>Pénzbeli támogatás</t>
  </si>
  <si>
    <t>Bartók B. utcai Óvoda</t>
  </si>
  <si>
    <t>Bölcsőde</t>
  </si>
  <si>
    <t>Fazekas úti Általános Iskola</t>
  </si>
  <si>
    <t>Zeneiskola</t>
  </si>
  <si>
    <t>Magyary Művelődési Ház</t>
  </si>
  <si>
    <t>Intézmények Gazdasági Hiv.</t>
  </si>
  <si>
    <t>Kvi. alcímek és szakf. Összesen:</t>
  </si>
  <si>
    <t>Kiegyenlítő függő átfutó</t>
  </si>
  <si>
    <t>Lengyel Kissebségi Önkormányzat támogatása</t>
  </si>
  <si>
    <t>Költségvetési kiegészítések, megtérülések</t>
  </si>
  <si>
    <t>Oktatási Minisztériumtól érettségi lebonyolításra</t>
  </si>
  <si>
    <t>KEM Önkormányzattól idegenforgalmi pályázathoz</t>
  </si>
  <si>
    <t>Hitelek</t>
  </si>
  <si>
    <t>Szerződő bank, illetve egyéb int.</t>
  </si>
  <si>
    <t>Lejárat éve</t>
  </si>
  <si>
    <t>2006. évi nyitó állomány</t>
  </si>
  <si>
    <t>2006.  XII. 31-i állomány</t>
  </si>
  <si>
    <t>2006. évi törlesztő részlet</t>
  </si>
  <si>
    <t>éve</t>
  </si>
  <si>
    <t>összege</t>
  </si>
  <si>
    <t>Arany J. u. csatornatársulat (megszűnt)</t>
  </si>
  <si>
    <t>MTB. Zrt.</t>
  </si>
  <si>
    <t>Tatai Víziközmű Társulat (megszűnt)</t>
  </si>
  <si>
    <t>Tata Tóvárosi Víziközmű Társ. (megszűnt)</t>
  </si>
  <si>
    <t>OTP Nyrt.</t>
  </si>
  <si>
    <t>Tata Váralja Víziközmű Társulat</t>
  </si>
  <si>
    <t>Agostyáni Víziközmű Társulat</t>
  </si>
  <si>
    <t>Beruh. és fejl. ktg. finansz. éven túli I.</t>
  </si>
  <si>
    <t xml:space="preserve">Beruh. és fejl. ktg. finansz. éven túli II. </t>
  </si>
  <si>
    <t>Fejlesztési hitel személygépkocsi vásárláshoz</t>
  </si>
  <si>
    <t>Merkantil Car Rt.</t>
  </si>
  <si>
    <t>OMS-től jóteljesítési biztosíték Mindszenty téri lakásépítésre</t>
  </si>
  <si>
    <t>OMS Hungária Kft.</t>
  </si>
  <si>
    <t>Éven belüli lejáratú deviza kölcsön CHF</t>
  </si>
  <si>
    <t xml:space="preserve">MFB. Fejlesztési hitel (100 M Ft keret) </t>
  </si>
  <si>
    <t>Iskolák mindösszesen:</t>
  </si>
  <si>
    <t>Önkormámyzati intézmények 2006. évi pénzügyi ellátottsága (E Ft-ban)</t>
  </si>
  <si>
    <t>2006. évi tartalék felhasználásáról (E Ft-ban)</t>
  </si>
  <si>
    <t>Eredeti jóváhagyott keret</t>
  </si>
  <si>
    <t>Évközi emelés</t>
  </si>
  <si>
    <t>Felhasznált, illetve lebontott összeg</t>
  </si>
  <si>
    <t>Maradvány</t>
  </si>
  <si>
    <t>Általános tartalék (polgármesteri keret)</t>
  </si>
  <si>
    <t>Céltartalék</t>
  </si>
  <si>
    <t xml:space="preserve">   -- Tatai Hiradó 2006. évi műsoron tartására</t>
  </si>
  <si>
    <t xml:space="preserve">   -- Könyvtár és közműv. tám. tartalékba helyezése</t>
  </si>
  <si>
    <t xml:space="preserve">   -- Könyvtár és közműv. támogatás lebontása</t>
  </si>
  <si>
    <t xml:space="preserve"> - Fejlesztési célú tartalék</t>
  </si>
  <si>
    <t xml:space="preserve">   -- Polgármesteri Hivatal akadálymentesítésére (pályázati önrész)</t>
  </si>
  <si>
    <t xml:space="preserve">   -- Tatai Televíziónak (pályázati önrész)</t>
  </si>
  <si>
    <t xml:space="preserve"> - 1 M Ft alatti vállalkozási szintű adóalap</t>
  </si>
  <si>
    <t>Részletfizetési kedvezmény:</t>
  </si>
  <si>
    <t>Ebből: 2007. évre áthúzódó</t>
  </si>
  <si>
    <t>Fizetési halasztás:</t>
  </si>
  <si>
    <t xml:space="preserve"> - Felhalmozási célú tartalék (zárolt csat. szla.)</t>
  </si>
  <si>
    <t xml:space="preserve"> - Államháztartási tartalék </t>
  </si>
  <si>
    <t xml:space="preserve"> - Működési célú tartalék</t>
  </si>
  <si>
    <t xml:space="preserve">   -- Pénzmaradványból</t>
  </si>
  <si>
    <t xml:space="preserve"> - környezetvédelmi beruházáshoz kapcsolódó hitel (36 M Ft keret)</t>
  </si>
  <si>
    <t xml:space="preserve"> - általános beruházási hitel (64 M Ft keret)</t>
  </si>
  <si>
    <t>14/A,B</t>
  </si>
  <si>
    <t>Rövid lejáratú devizakölcsön CHF</t>
  </si>
  <si>
    <t>2007. 03. hó</t>
  </si>
  <si>
    <t>MFB. Környezetvédelem (Újhegy vízellátás, csapadékvízelvezetés (170 M Ft keret)</t>
  </si>
  <si>
    <t>MFB. Panel Plussz hitel (289.474 E Ft keret)</t>
  </si>
  <si>
    <t>Fejlesztési hitel kisbusz vásárlásához</t>
  </si>
  <si>
    <t>Bp. Autófin. Zrt.</t>
  </si>
  <si>
    <t>Folyószámla hitelkeret</t>
  </si>
  <si>
    <t>Közbeszerzési pályázat utáni szerződéskötés folyamatban :</t>
  </si>
  <si>
    <t xml:space="preserve"> - MFB. ÖKIF hitel (útépítések, közvilágítás, szoc. alapellátó, közoktatási intézm.felúj.</t>
  </si>
  <si>
    <t xml:space="preserve">                                   110 M Ft keret)</t>
  </si>
  <si>
    <t xml:space="preserve"> - Hosszú lejáratú fejlesztési hitel (felhalmozási hiány fedezetére)</t>
  </si>
  <si>
    <t>Tata Város Önkormányzat irányítása alá tartozó költségvetési szervek 2006. évi pénzmaradványa (Eft-ban)</t>
  </si>
  <si>
    <t xml:space="preserve">Normatív állami hozzájárulás és a normatív részesedésű átengedett SZJA jogcímei és összegei </t>
  </si>
  <si>
    <t>Jogcímek megnevezése</t>
  </si>
  <si>
    <t>2006. évi várható</t>
  </si>
  <si>
    <t>2006. évi tény</t>
  </si>
  <si>
    <t xml:space="preserve">Különbözet </t>
  </si>
  <si>
    <t>Mutató</t>
  </si>
  <si>
    <t>Ft/mutató</t>
  </si>
  <si>
    <t>Összeg</t>
  </si>
  <si>
    <t>Normatív támogatások</t>
  </si>
  <si>
    <t>Települési igazgatási és komunális feladatok</t>
  </si>
  <si>
    <t>Lakott külterülettel kapcsolatos feladatok</t>
  </si>
  <si>
    <t>Körzeti igazgatási feladatok</t>
  </si>
  <si>
    <t>Üdülőhelyi feladatok</t>
  </si>
  <si>
    <t>Pénz és term. szociális és gyermekjóléti ellátások</t>
  </si>
  <si>
    <t>Lakáshoz jutás feladatai</t>
  </si>
  <si>
    <t>Családsegítő és gyermekjóléti tám.</t>
  </si>
  <si>
    <t>Szoc. és gyermekjóléti alapsz. ált. fel.</t>
  </si>
  <si>
    <t>Étkeztetés</t>
  </si>
  <si>
    <t>Házi segítségnyújtás</t>
  </si>
  <si>
    <t>Támogató szolgálat</t>
  </si>
  <si>
    <t>Időskorúak nappali ellátása</t>
  </si>
  <si>
    <t>Fogyatékos személyek nappali int. Ell.</t>
  </si>
  <si>
    <t>Integrált központ</t>
  </si>
  <si>
    <t>Hajléktalanok nappali intézményi ellátása</t>
  </si>
  <si>
    <t>Hajléktalanok átmeneti intézményei</t>
  </si>
  <si>
    <t>Bölcsödei ellátás</t>
  </si>
  <si>
    <t>Ingyenes bölcsödei étkeztetés</t>
  </si>
  <si>
    <t>Óvodai nevelés alap hozzájárulás (2007.I.01. - 2007.VIII.31.)</t>
  </si>
  <si>
    <t>Általános iskolai oktatás (I-IV. évfolyam)</t>
  </si>
  <si>
    <t>Általános iskolai oktatás ( V-VIII. évfolyam)</t>
  </si>
  <si>
    <t>Gyógyped. ellátás óvodában 2006. VIII.31-ig</t>
  </si>
  <si>
    <t>Gyógyped. ellátás óvodában 2006. IX. 1-jétől 130 %</t>
  </si>
  <si>
    <t>Gyógyped. ellátás iskolában 2006. VIII. 31-ig</t>
  </si>
  <si>
    <t>Gyógyped. ellátás iskolában 2007. IX. 1-jétől 130 %</t>
  </si>
  <si>
    <t>Gyógyped. ellátás iskolában 2007. IX. 1-jétől 90 %</t>
  </si>
  <si>
    <t xml:space="preserve"> - </t>
  </si>
  <si>
    <t>Alapfokú művészetoktatás, zeneművészeti ág</t>
  </si>
  <si>
    <t>Alapfokú művészetoktatás, képzőművészeti ág</t>
  </si>
  <si>
    <t>Általános iskolai napközis foglalkoztatás</t>
  </si>
  <si>
    <t>Magántanulók</t>
  </si>
  <si>
    <t>Kulturális egyéb szabadidős, egészség fejl.</t>
  </si>
  <si>
    <t>Diáksporttal kapcsolatos feladatok</t>
  </si>
  <si>
    <t>Bejáró gyermekek óvodába</t>
  </si>
  <si>
    <t>Bejáró tanulók</t>
  </si>
  <si>
    <t>Óvodai étkeztetés kedv. nélkül</t>
  </si>
  <si>
    <t>Óvodai intézményi étkeztetés (50%-os kieg hozzáj.)</t>
  </si>
  <si>
    <t xml:space="preserve">Óvodai ingyenes étkeztetés </t>
  </si>
  <si>
    <t>Iskolai szervezett étkeztetés kedv.nélkül</t>
  </si>
  <si>
    <t>Iskolai szervezett étkeztetés 50% kedvezménnyel</t>
  </si>
  <si>
    <t>Ingyenes iskolai étkeztetés (I-IV. évfolyam)</t>
  </si>
  <si>
    <t>Tanulók tankönyv-vásárlása (ált. hozzáj.)</t>
  </si>
  <si>
    <t>Tankönyv vásárláshoz kieg. tám.I-IV</t>
  </si>
  <si>
    <t>Tankönyv vásárláshoz kieg. tám. V-VIII.</t>
  </si>
  <si>
    <t>Ingyenes tankönyv</t>
  </si>
  <si>
    <t>Helyi közművelődési és közgyűjteményi feladatok</t>
  </si>
  <si>
    <t>Települési sportfeladatok</t>
  </si>
  <si>
    <t>Minőségfejlesztési feladatok(pedagógusok)</t>
  </si>
  <si>
    <t>Pedagógiai szakmai szolgáltatás</t>
  </si>
  <si>
    <t>Tömegközlekedési feladatok</t>
  </si>
  <si>
    <t>Normatív támogatások összesen</t>
  </si>
  <si>
    <t>Különbözet 2005/2007</t>
  </si>
  <si>
    <t>Normatív kötött állami támogatások</t>
  </si>
  <si>
    <t xml:space="preserve">   Óvoda ped.továbbképzés és szakvizsga</t>
  </si>
  <si>
    <t xml:space="preserve">  Iskolák ped. továbbképzés és szakvizsga</t>
  </si>
  <si>
    <t xml:space="preserve">  Szakmai fejlesztési feladatok (közoktatáshoz)</t>
  </si>
  <si>
    <t xml:space="preserve">  Pedagógiai szakszolgálat (Vaszary)</t>
  </si>
  <si>
    <t xml:space="preserve"> Egyes jövedelempótló támogatások kiegészítése</t>
  </si>
  <si>
    <t xml:space="preserve"> Közcélú foglalkoztatás</t>
  </si>
  <si>
    <t xml:space="preserve"> Szociális továbbképzés és szakvizsga</t>
  </si>
  <si>
    <t>Normatív kötött támogatások összesen</t>
  </si>
  <si>
    <t>Normatív+kötött támogatások összesen</t>
  </si>
  <si>
    <t>Kieg. tám. helyi önk. bérkiadásaihoz</t>
  </si>
  <si>
    <t>SzJA</t>
  </si>
  <si>
    <t>SzJA átengedett 2006-ban 10%, 2007-ben 8 %</t>
  </si>
  <si>
    <t>SzJA kiegészítés adóerőképesség alapján</t>
  </si>
  <si>
    <t>SzJA összesen:</t>
  </si>
  <si>
    <t>Költségvetési kapcsolatokból származó támogatás</t>
  </si>
  <si>
    <t>Tartalékként tervezendő, államháztart. Tartalék</t>
  </si>
  <si>
    <t>ÁLLAMI TÁMOGATÁS ÉS SZJA MINDÖSSZESEN</t>
  </si>
  <si>
    <t xml:space="preserve"> - jogelőd nélkül Tatán újonnan székhelyet, telephelyet létesítő váll.</t>
  </si>
  <si>
    <t xml:space="preserve"> - talajterhelési díj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</si>
  <si>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</si>
  <si>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</si>
  <si>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</si>
  <si>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Hosszú lejáratú kölcsönök nyújtása</t>
  </si>
  <si>
    <t>Rövid lejáratú kölcsönök nyújtása</t>
  </si>
  <si>
    <t>Költségvetési pénzforgalmi kiadások összesen (1+..+12)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</si>
  <si>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</si>
  <si>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</si>
  <si>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</si>
  <si>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</si>
  <si>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(14+..+17)</t>
  </si>
  <si>
    <t>Pénzforgalmi kiadások (13+18)</t>
  </si>
  <si>
    <t>Továbbadási (lebonyolítási) célú kiadások</t>
  </si>
  <si>
    <t>Kiadások összesen (19+…+22)</t>
  </si>
  <si>
    <t>Működési célú támogatásértékű bevételek, egyéb támogatások</t>
  </si>
  <si>
    <t>28-ból önkormányzat sajátos felhalmozási és tőkebevételei</t>
  </si>
  <si>
    <t>Felhalmozási célú támogatásértékű bevételek, egyéb támogatások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</si>
  <si>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</si>
  <si>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</si>
  <si>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</si>
  <si>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</si>
  <si>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Hosszú lejáratú hitelek felvétele</t>
  </si>
  <si>
    <t>Rövid lejáratú hitelek felvétele</t>
  </si>
  <si>
    <t>Tartós hitelviszonyt megtestesítő értékpapírok bevétele</t>
  </si>
  <si>
    <t>Forgatási célú hitelviszonyt megtestesítő értékpapírok bevételei</t>
  </si>
  <si>
    <t>Finanszírozási bevételek összesen (37+…+40)</t>
  </si>
  <si>
    <t>Pénzforgalmi bevételek (36+41)</t>
  </si>
  <si>
    <t>Továbbadási (lebonyolítási) célú bevételek</t>
  </si>
  <si>
    <t>Bevételek összesen (42+…+45)</t>
  </si>
  <si>
    <t>Finanszírozási műveletek eredménye (41-18)</t>
  </si>
  <si>
    <t>Továbbadási célú bevételek és kiadások különbsége (44-21)</t>
  </si>
  <si>
    <t>2006. évi egyszerűsített mérlege</t>
  </si>
  <si>
    <t>2006. évi egyszerűsített éves pénzforgalmi jelentése (E Ft-ban)</t>
  </si>
  <si>
    <t>Értékelési tartalék</t>
  </si>
  <si>
    <t>2006. év</t>
  </si>
  <si>
    <t xml:space="preserve">    (Szociális Alapellátó Intézmény - 27 fő)</t>
  </si>
  <si>
    <t xml:space="preserve">Működési kiadás </t>
  </si>
  <si>
    <t>E Ft-ban</t>
  </si>
  <si>
    <t>Önkormányzati, Polgármesteri Hivatal gazdálkodási körében</t>
  </si>
  <si>
    <t>Városi Rehabilitációs Szakkórház és Rendelőintézet</t>
  </si>
  <si>
    <t>Intézmények Gazdasági Hivatala</t>
  </si>
  <si>
    <t>Mindösszesen: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</si>
  <si>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</si>
  <si>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</si>
  <si>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</si>
  <si>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</si>
  <si>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</si>
  <si>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</si>
  <si>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</si>
  <si>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</si>
  <si>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</si>
  <si>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</si>
  <si>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</si>
  <si>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</si>
  <si>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</si>
  <si>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>Bevételi előirányzat</t>
  </si>
  <si>
    <t>Kiadási előirányzat</t>
  </si>
  <si>
    <t>Eredeti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</si>
  <si>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</si>
  <si>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</si>
  <si>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</si>
  <si>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</si>
  <si>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</si>
  <si>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</si>
  <si>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</si>
  <si>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SZJA kiegészítés</t>
  </si>
  <si>
    <t xml:space="preserve">   - Gépjárműadó</t>
  </si>
  <si>
    <t xml:space="preserve">         -Földterület bérbeadásából származó szja.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</si>
  <si>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</si>
  <si>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</si>
  <si>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</si>
  <si>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</si>
  <si>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</si>
  <si>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</si>
  <si>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</si>
  <si>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Normatív állami hozzájárulás</t>
  </si>
  <si>
    <t>Támogatás központi költségvetésből</t>
  </si>
  <si>
    <t>Pénzmaradvány</t>
  </si>
  <si>
    <t>Bevételek mindösszesen</t>
  </si>
  <si>
    <t>Kiadások mindösszesen</t>
  </si>
  <si>
    <t>Városi Rehab. Szakkórház és Rendelőintézet</t>
  </si>
  <si>
    <t xml:space="preserve"> - ÁFA bevételek, visszatérülés</t>
  </si>
  <si>
    <t xml:space="preserve"> - kamatbevételek</t>
  </si>
  <si>
    <t>Intézm. működ. bevételei összesen</t>
  </si>
  <si>
    <t xml:space="preserve"> - átengedett SZJA</t>
  </si>
  <si>
    <t xml:space="preserve"> - SZJA kiegészítés</t>
  </si>
  <si>
    <t xml:space="preserve"> - gépjárműadó</t>
  </si>
  <si>
    <t xml:space="preserve"> - termőföld bérbeadásából SZJA</t>
  </si>
  <si>
    <t>Működési bevételek összesen</t>
  </si>
  <si>
    <t xml:space="preserve"> - földterület értékesítés</t>
  </si>
  <si>
    <t xml:space="preserve"> - üzemeltetés, bérbeadás felhalm. bevét.</t>
  </si>
  <si>
    <t xml:space="preserve"> - normatív állami hozzájárulás</t>
  </si>
  <si>
    <t xml:space="preserve"> - központosított támogatás</t>
  </si>
  <si>
    <t>Előző évi pénzmaradvány</t>
  </si>
  <si>
    <t>Bevételek Mindösszesen:</t>
  </si>
  <si>
    <t>Tartalék összesen:</t>
  </si>
  <si>
    <t>Felhalm. és tőkejellegű bevétel össz.</t>
  </si>
  <si>
    <t xml:space="preserve">  1/a. melléklet   </t>
  </si>
  <si>
    <t>Működési bevétel</t>
  </si>
  <si>
    <t>Személyi juttatás</t>
  </si>
  <si>
    <t>Járulékok</t>
  </si>
  <si>
    <t>Pénzeszköz  átadás, támogatás</t>
  </si>
  <si>
    <t>Szociális támogatás műk.</t>
  </si>
  <si>
    <t>Központosított támogatás</t>
  </si>
  <si>
    <t>Ellátottak pénzbeli juttatása</t>
  </si>
  <si>
    <t>Összesen:</t>
  </si>
  <si>
    <t xml:space="preserve">1/b. melléklet                       </t>
  </si>
  <si>
    <t>Felújítás</t>
  </si>
  <si>
    <t>Beruházási hitel törl.</t>
  </si>
  <si>
    <t>Fejl. célú pe. átadás</t>
  </si>
  <si>
    <t>Beruházási hitel kamat</t>
  </si>
  <si>
    <t>PM felhalm.célú</t>
  </si>
  <si>
    <t>Kölcsön visszatérülések</t>
  </si>
  <si>
    <t>Megnevezés</t>
  </si>
  <si>
    <t>Bevételek</t>
  </si>
  <si>
    <t>Kiadás</t>
  </si>
  <si>
    <t>Működési kiadások</t>
  </si>
  <si>
    <t>M.adókat</t>
  </si>
  <si>
    <t>Dologi</t>
  </si>
  <si>
    <t>Pénzeszk.</t>
  </si>
  <si>
    <t>Önk.által</t>
  </si>
  <si>
    <t>juttatások</t>
  </si>
  <si>
    <t>terh.jár.</t>
  </si>
  <si>
    <t>egyéb folyó</t>
  </si>
  <si>
    <t>átadás</t>
  </si>
  <si>
    <t>foly.ellátás</t>
  </si>
  <si>
    <t>Parkfenntartási feladatok</t>
  </si>
  <si>
    <t>Erdőgazdálkodási szolgáltatás</t>
  </si>
  <si>
    <t>Helyi közutak létesítése</t>
  </si>
  <si>
    <t>Üdültetés</t>
  </si>
  <si>
    <t>Közutak, hidak üzemeltetése</t>
  </si>
  <si>
    <t>Lakásgazdálkodás</t>
  </si>
  <si>
    <t>Önkormányzat igazgatási tevékenységei</t>
  </si>
  <si>
    <t>Közhasznú foglalkoztatás</t>
  </si>
  <si>
    <t>Polgári védelem</t>
  </si>
  <si>
    <t>Vízkárelhárítás</t>
  </si>
  <si>
    <t>Környezet és természetvédelmi feladatok</t>
  </si>
  <si>
    <t xml:space="preserve"> - Város és községgazdálkodás</t>
  </si>
  <si>
    <t xml:space="preserve"> - Építés és településfejlesztés</t>
  </si>
  <si>
    <t>Települési vízellátás</t>
  </si>
  <si>
    <t>Közvilágítás</t>
  </si>
  <si>
    <t>Állategészségügyi tevékenység</t>
  </si>
  <si>
    <t>Csapadékvízelvezetés</t>
  </si>
  <si>
    <t>Települési hulladékok kezelése</t>
  </si>
  <si>
    <t xml:space="preserve">Sportcélok és feladatok </t>
  </si>
  <si>
    <t>Fürdő és strandszolg.</t>
  </si>
  <si>
    <t>Társadalmi és családi ünnepek</t>
  </si>
  <si>
    <t>Testvérvárosi feladatok kialakítása</t>
  </si>
  <si>
    <t>Fizetendő ÁFA</t>
  </si>
  <si>
    <t>Kisebbségi Önkormányzatok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</si>
  <si>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</si>
  <si>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</si>
  <si>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</si>
  <si>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</si>
  <si>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</si>
  <si>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</si>
  <si>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Kőkúti Általános Iskola</t>
  </si>
  <si>
    <t>Jázmin utcai Általános Iskola</t>
  </si>
  <si>
    <t>Könyvtár</t>
  </si>
  <si>
    <t>Szociális Alapellátó Intézmény</t>
  </si>
  <si>
    <t>Időskorúak járadéka</t>
  </si>
  <si>
    <t>Köztemetés</t>
  </si>
  <si>
    <t>Közgyógyellátás</t>
  </si>
  <si>
    <t>(E Ft-ban)</t>
  </si>
  <si>
    <t>Lakások értékesítése</t>
  </si>
  <si>
    <t xml:space="preserve"> - egyéb ingatlan értékesítés</t>
  </si>
  <si>
    <t xml:space="preserve"> - TOURINFORM Iroda támogatása</t>
  </si>
  <si>
    <t xml:space="preserve"> - Juniorka Óvoda alapítványi támogatása</t>
  </si>
  <si>
    <t xml:space="preserve"> - Tanulmányi ösztöndíjra (Mecénás közalap, Bursa Hungarica)</t>
  </si>
  <si>
    <t xml:space="preserve"> - Színes Iskola támogatása</t>
  </si>
  <si>
    <t xml:space="preserve"> - Juniorka Bölcsőde támogatása</t>
  </si>
  <si>
    <t xml:space="preserve"> - Vöröskereszt tatai szervezetének támogatása</t>
  </si>
  <si>
    <t xml:space="preserve"> - Háziorvosok szerződés szerinti támogatása</t>
  </si>
  <si>
    <t xml:space="preserve"> - Tűzoltóság támogatása</t>
  </si>
  <si>
    <t xml:space="preserve"> - Polgárőr Egyesület támogatása</t>
  </si>
  <si>
    <t xml:space="preserve"> - Polgármesteri Hivatal szakszervezet támogatása</t>
  </si>
  <si>
    <t xml:space="preserve"> - Víz - Zene - Virág Fesztivál Egyesület támogatása</t>
  </si>
  <si>
    <t xml:space="preserve"> - Concerto Zeneiskola támogatása</t>
  </si>
  <si>
    <t xml:space="preserve"> - Kenderke Néptánc Egyesület támogatása</t>
  </si>
  <si>
    <t xml:space="preserve"> - M.S. Közalapítvány támogatása</t>
  </si>
  <si>
    <t xml:space="preserve"> - Lakáscélú támogatás (lakossági, munkáltatói kölcsönök)</t>
  </si>
  <si>
    <t xml:space="preserve">Személyi </t>
  </si>
  <si>
    <t>Általános tartalék</t>
  </si>
  <si>
    <t>Járulék</t>
  </si>
  <si>
    <t>Dologi kiadás</t>
  </si>
  <si>
    <t>Pénzeszköz átadás</t>
  </si>
  <si>
    <t>Szociális juttatás</t>
  </si>
  <si>
    <t>Ellátottak juttatásai</t>
  </si>
  <si>
    <t>Általános műk. Tartalék</t>
  </si>
  <si>
    <t>Kamatm. váll. kölcs vissz.</t>
  </si>
  <si>
    <t>Lakáscélú támogatás</t>
  </si>
  <si>
    <t>Kötelezettségvállalással terhelt felúj., ber. feladatok 2004. évi előir. szükséglete</t>
  </si>
  <si>
    <t>Működési bevételek:</t>
  </si>
  <si>
    <t>Működési hiány</t>
  </si>
  <si>
    <t>Kölcsön visszatérülések (lakástámog.)</t>
  </si>
  <si>
    <t>Lakásértékesítés</t>
  </si>
  <si>
    <t>Lakáshoz jutás állami támog.</t>
  </si>
  <si>
    <t>Munkaadókat terhelő járulékok</t>
  </si>
  <si>
    <t xml:space="preserve">Dologi kiadások és egyéb </t>
  </si>
  <si>
    <t>folyó kiadások (hitelkamat nélkül)</t>
  </si>
  <si>
    <t>Pénzeszközátadás</t>
  </si>
  <si>
    <t>Önk.által folyósított ellátások</t>
  </si>
  <si>
    <t>Ellátottak pénzbeli juttatásai</t>
  </si>
  <si>
    <t xml:space="preserve">Eredeti  </t>
  </si>
  <si>
    <t xml:space="preserve"> - Művészeti Iskola támogatása</t>
  </si>
  <si>
    <t xml:space="preserve"> - Magyary Zoltán Népfőiskolai Társaság támogatása</t>
  </si>
  <si>
    <t>Általános Iskolák - tejprogram</t>
  </si>
  <si>
    <t xml:space="preserve"> - Eszterházy Énekegyesületnek (Barokk Fesztivál)</t>
  </si>
  <si>
    <t xml:space="preserve"> - Lakáscélú szociális támogatás végleges jelleggel</t>
  </si>
  <si>
    <t xml:space="preserve"> - bírság, bérleti díj, közterület, lakbér</t>
  </si>
  <si>
    <t>Dologi és egyéb folyók. össz.:</t>
  </si>
  <si>
    <t>Önk.sajátos működési bev.</t>
  </si>
  <si>
    <t>Kölcsönnyújtás ( lakás támog. szoc + munk.)</t>
  </si>
  <si>
    <t>Adósságcsökkentési támogatás</t>
  </si>
  <si>
    <t>Tanulók közlekedési támogatása</t>
  </si>
  <si>
    <t>Polgármesteri Hivatal</t>
  </si>
  <si>
    <t xml:space="preserve"> - Talajterhelési díj</t>
  </si>
  <si>
    <t>Önk. Sajátos működ. bev. összesen</t>
  </si>
  <si>
    <t>Önk.költségvetési támogatás össz.</t>
  </si>
  <si>
    <t>Kölcsön visszatérülés(lakástám.,szoc+munkált.)</t>
  </si>
  <si>
    <t>Önkormányzati Polgármesteri Hivatal gazdálkodási körében:</t>
  </si>
  <si>
    <t>Idősek Napja rendezvény számlák: Vita Sütő Kft., Neszmélyi Pinceszövetkezet, Metro Holding Kft.</t>
  </si>
  <si>
    <t>Tárgyi eszközök beszerzése, műszercsere</t>
  </si>
  <si>
    <t xml:space="preserve"> - Máltai Szeretetszolgálat támogatása</t>
  </si>
  <si>
    <t xml:space="preserve"> - Tatai TV. Közalapítvány támogatására</t>
  </si>
  <si>
    <t xml:space="preserve"> - Kuny Domokos Múzeum támogatása</t>
  </si>
  <si>
    <t xml:space="preserve">         -Talajterhelési díj</t>
  </si>
  <si>
    <t xml:space="preserve">Eredeti </t>
  </si>
  <si>
    <t>Egyes jöv. pótló támogatások kiegészítése</t>
  </si>
  <si>
    <t>általános tartalék</t>
  </si>
  <si>
    <t>céltartalékok:</t>
  </si>
  <si>
    <t>Működési célú hitel (hiány)</t>
  </si>
  <si>
    <t>Egyes jöv.pótló támog. kiegészítése</t>
  </si>
  <si>
    <t>Céltartalékok:</t>
  </si>
  <si>
    <t xml:space="preserve"> - egyéb működési célú </t>
  </si>
  <si>
    <t>CÉDE támogatás</t>
  </si>
  <si>
    <t>Fejlesztési célú hitel (hiány)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</si>
  <si>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</si>
  <si>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</si>
  <si>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</si>
  <si>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</si>
  <si>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</si>
  <si>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Késedelmi pótlék, bírság</t>
  </si>
  <si>
    <t xml:space="preserve"> -- Egyéb beszed. Szla (pénzbírság, helyszíni bírság)</t>
  </si>
  <si>
    <t xml:space="preserve"> - egyes jöv. pótló támog. kieg.</t>
  </si>
  <si>
    <t>Kölcs. nyújtása lakáscélra:</t>
  </si>
  <si>
    <t xml:space="preserve"> - lakossági</t>
  </si>
  <si>
    <t xml:space="preserve"> - munkáltatói</t>
  </si>
  <si>
    <t>E. Ft-ban</t>
  </si>
  <si>
    <t>Felhalmozási</t>
  </si>
  <si>
    <t>Hiteltörl.</t>
  </si>
  <si>
    <t>kiadások</t>
  </si>
  <si>
    <t>kölcsön</t>
  </si>
  <si>
    <t>751867</t>
  </si>
  <si>
    <t>Önkorm. feladatokra nem tervezhető elszám.</t>
  </si>
  <si>
    <t>751 889</t>
  </si>
  <si>
    <t>Önkormányzatok elszámolásai</t>
  </si>
  <si>
    <t>Ifjúsági feladatok</t>
  </si>
  <si>
    <t>Hiteltörlesztés, kamat, kezességvállalás</t>
  </si>
  <si>
    <t>Polgármesteri Hivatal feladatainak költségvetése összesen:</t>
  </si>
  <si>
    <t>751164</t>
  </si>
  <si>
    <t>Német Kisebbségi Önkormányzat</t>
  </si>
  <si>
    <t xml:space="preserve">Eredeti   </t>
  </si>
  <si>
    <t>Lengyel Kisebbségi Önkormányzat</t>
  </si>
  <si>
    <t>Cigány Kisebbségi Önkormányzat</t>
  </si>
  <si>
    <t>Kisebbségi Önkormányzatok összesen</t>
  </si>
  <si>
    <t xml:space="preserve">Óvodai nevelés: Juniorka Óvoda tám., </t>
  </si>
  <si>
    <t>Iskolás korúak Ált. iskolai oktatása (támogatások)</t>
  </si>
  <si>
    <t xml:space="preserve"> - Tatabányai Szimfonikus Zenekar Egyesület támogatása</t>
  </si>
  <si>
    <t xml:space="preserve"> - Polgárdi Önkormányzat komplex hulladékgazd. Rendszer (100 Ft/fő)</t>
  </si>
  <si>
    <t>Játszóterek fenntartása</t>
  </si>
  <si>
    <t>Tűzvédelem, közbiztonsági feladatok</t>
  </si>
  <si>
    <t>Egészségügyi feladatok</t>
  </si>
  <si>
    <t>Gyámhivatal hivatásos gondnok díja</t>
  </si>
  <si>
    <t>Szociális ellátás (támogatások)</t>
  </si>
  <si>
    <t>ÁHT. céltartalék</t>
  </si>
  <si>
    <t>Fejlesztési célú egyéb pályázati önrésze</t>
  </si>
  <si>
    <t>Kulturális feladatok</t>
  </si>
  <si>
    <t xml:space="preserve"> - működési célú tartalék</t>
  </si>
  <si>
    <t>Megyei Önkormányzattól intézményfenntartó társulásra (Művelődési Központ)</t>
  </si>
  <si>
    <t xml:space="preserve"> - Tatai Városgazda Kht. bér- és működési támogatás</t>
  </si>
  <si>
    <t>Tatai Televizió kiadásai</t>
  </si>
  <si>
    <t xml:space="preserve"> - Sportiskolai előkészítésre</t>
  </si>
  <si>
    <t>Bevétel</t>
  </si>
  <si>
    <t>Országgyűlési képviselő választások</t>
  </si>
  <si>
    <t>Rendszeres gyermekvédelmi pénzbeli ell.</t>
  </si>
  <si>
    <t>Rendszeres szociális pénzbeni ellátások</t>
  </si>
  <si>
    <t>Gépek, berendezések, járművek értékesítése</t>
  </si>
  <si>
    <t>Mozgáskorlátozottak közlekedési támogatása</t>
  </si>
  <si>
    <t>Dologi kiadás (beruházási hitelkamat nélkül)</t>
  </si>
  <si>
    <t>Kistérségi Többcélú Társulástól társulási felad.</t>
  </si>
  <si>
    <t>CÉDE</t>
  </si>
  <si>
    <t xml:space="preserve"> - helyi adók és egyéb bevételek</t>
  </si>
  <si>
    <t>Kistérségi Többcélú Társulás</t>
  </si>
  <si>
    <t>Eseti pénzbeni szociális ellátások</t>
  </si>
  <si>
    <t>Munkanélküliek szociális segélyezése</t>
  </si>
  <si>
    <t>Eseti pénzbeli gyermekvédelmi ellátás</t>
  </si>
  <si>
    <t>Váralja csatorna közmű befizetés zárolt tartalékba (lakosság és MS. Közalapítvány)</t>
  </si>
  <si>
    <t>Egyéb víziközmű befizetések (lakossági)</t>
  </si>
  <si>
    <t>Működési céltartalék</t>
  </si>
  <si>
    <t>Államháztartási céltartalék</t>
  </si>
  <si>
    <t>Egyéb ingatlan értékesítés</t>
  </si>
  <si>
    <t>Címzett támogatás</t>
  </si>
  <si>
    <t>Egyéb ingatlanértékesítés</t>
  </si>
  <si>
    <t>Eötvös József Gimnázium homlokzat felújításra a Megyei Önkormányzattól</t>
  </si>
  <si>
    <t>Eötvös József Gimnázium homlokzat TRFC.</t>
  </si>
  <si>
    <t>Rövid lejáratú hitel törlesztés</t>
  </si>
  <si>
    <t>Rövid lejáratú hiteltörlesztés</t>
  </si>
  <si>
    <t>751 966</t>
  </si>
  <si>
    <t>801 115</t>
  </si>
  <si>
    <t>801 214</t>
  </si>
  <si>
    <t>851 967</t>
  </si>
  <si>
    <t>751 878</t>
  </si>
  <si>
    <t>751 856</t>
  </si>
  <si>
    <t>751 669</t>
  </si>
  <si>
    <t>751 670</t>
  </si>
  <si>
    <t>751 791</t>
  </si>
  <si>
    <t>751 834</t>
  </si>
  <si>
    <t>751 845</t>
  </si>
  <si>
    <t>852 018</t>
  </si>
  <si>
    <t>853 311</t>
  </si>
  <si>
    <t>853 344</t>
  </si>
  <si>
    <t>901 116</t>
  </si>
  <si>
    <t>902 113</t>
  </si>
  <si>
    <t>924 047</t>
  </si>
  <si>
    <t>926 018</t>
  </si>
  <si>
    <t>751 153</t>
  </si>
  <si>
    <t>702 012</t>
  </si>
  <si>
    <t>701 015</t>
  </si>
  <si>
    <t>631 211</t>
  </si>
  <si>
    <t>551 414</t>
  </si>
  <si>
    <t>452 025</t>
  </si>
  <si>
    <t>020 215</t>
  </si>
  <si>
    <t>014 034</t>
  </si>
  <si>
    <t>930 910</t>
  </si>
  <si>
    <t>930 921</t>
  </si>
  <si>
    <t>221 214</t>
  </si>
  <si>
    <t>Működési célú pénzmaradvány</t>
  </si>
  <si>
    <t xml:space="preserve"> - egyéb központi támogatás</t>
  </si>
  <si>
    <t>Felhalmozási célú bérbeadás</t>
  </si>
  <si>
    <t>Beruházási célra átvett pénzeszköz</t>
  </si>
  <si>
    <t>Köztemető fenntartási feladatok</t>
  </si>
  <si>
    <t>Felújítás ( ÁFA-val )</t>
  </si>
  <si>
    <t>( kiemelt előirányzatok szerinti részletezésben ) E Ft-ban</t>
  </si>
  <si>
    <t>Rövid lejáratú hitel kamata</t>
  </si>
  <si>
    <t xml:space="preserve">11.sz. melléklet </t>
  </si>
  <si>
    <t>Költségvetési szervek megnevezése</t>
  </si>
  <si>
    <t>Engedélyezett létszám</t>
  </si>
  <si>
    <t>( fő )</t>
  </si>
  <si>
    <t>Szivárvány Óvoda</t>
  </si>
  <si>
    <t>Bartók B. úti Óvoda</t>
  </si>
  <si>
    <t>Piros Óvoda</t>
  </si>
  <si>
    <t>Új úti Bölcsőde</t>
  </si>
  <si>
    <t>Fazekas u. Általános Iskola</t>
  </si>
  <si>
    <t>Vaszary János Általános Iskola</t>
  </si>
  <si>
    <t>Zeneiskola (2 fő melléfoglalkoztatású)</t>
  </si>
  <si>
    <t>Magyary Zoltán Művelődési Ház</t>
  </si>
  <si>
    <t>Gazdasági Hivatal</t>
  </si>
  <si>
    <t>Intézmények Gazdasági Hivatala összesen</t>
  </si>
  <si>
    <t>Városi Önkormányzat Intézmények összesen:</t>
  </si>
  <si>
    <t>Polgármesteri Hivatal: -köztisztviselők, ügykezelők</t>
  </si>
  <si>
    <t xml:space="preserve">                                  -választott tisztségviselő</t>
  </si>
  <si>
    <t xml:space="preserve">                                  -munka törvénykönyve alá tartozó </t>
  </si>
  <si>
    <t xml:space="preserve"> - Környezetvédelmi támogatásra(Öreg-tóért KA. támogatással együtt) 2005. évi áthúzódó</t>
  </si>
  <si>
    <t xml:space="preserve"> - Nyári Színház - Jászai Mari Színház támogatása (közművelődési megállapodás)</t>
  </si>
  <si>
    <t xml:space="preserve"> - Vértes Volán Rt. helyi közlekedés támogatása (pályázati önrész)</t>
  </si>
  <si>
    <t xml:space="preserve">Tata Város Polgármesteri Hivatal </t>
  </si>
  <si>
    <t>Elkülönített alapoktól közhasznúra átvett (munkatapasztalat, közhasznú fogl.)</t>
  </si>
  <si>
    <t>Európai Bizottságtól Tata - Alkmaar rendezvényekhez pályázati támogatás</t>
  </si>
  <si>
    <t>Támogatás értékű működési bevételek</t>
  </si>
  <si>
    <t>Támogatás értékű felhalmozási célú bevételek</t>
  </si>
  <si>
    <t>Felhalmozási célra átvett pénzeszköz államháztartáson kívülről</t>
  </si>
  <si>
    <t>Vízellátás fejlesztés (Újhegy) többletköltség hozzájárulás ÉDV. Rt.</t>
  </si>
  <si>
    <t>Szociális bérlakás építés állami támogatása</t>
  </si>
  <si>
    <t>Vízellátás fejlesztés (Újhegy) 2005. évi címzett támogatás</t>
  </si>
  <si>
    <t>Arany J. u. burkolatfelújításra - KDRFÜ</t>
  </si>
  <si>
    <t>Lehívható központi támogatás</t>
  </si>
  <si>
    <t>Tartósan munkanélküliek rendszeres szociális segélye</t>
  </si>
  <si>
    <t>Rendszeres szociális segély</t>
  </si>
  <si>
    <t>Lakásfenntartási támogatás (normatív)</t>
  </si>
  <si>
    <t>Lakásfenntartási támogatás (helyi megállapítás)</t>
  </si>
  <si>
    <t>Ápolási díj (normatív)</t>
  </si>
  <si>
    <t>Ápolási díj (helyi megállapítás)</t>
  </si>
  <si>
    <t>Átmeneti segély</t>
  </si>
  <si>
    <t>Temetési segély</t>
  </si>
  <si>
    <t>Rendszeres gyermekvédelmi támogatás (normatív)</t>
  </si>
  <si>
    <t>Rendkívüli gyermekvédelmi támogatás (helyi megállapítás)</t>
  </si>
  <si>
    <t>Rászorultságtól függő pénzbeli szociális, gyermekvédelmi ellátások összesen</t>
  </si>
  <si>
    <t>Természetben nyújtott ellátások összesen</t>
  </si>
  <si>
    <t>Önkormányzatok által folyósított szociális, gyermekvédelmi ellátások összesen:</t>
  </si>
  <si>
    <t xml:space="preserve">Ápolási díj járulék 18 % </t>
  </si>
  <si>
    <t xml:space="preserve"> - normatív</t>
  </si>
  <si>
    <t xml:space="preserve"> - méltányosság </t>
  </si>
  <si>
    <t>Arany János utca útburkolat felújítás</t>
  </si>
  <si>
    <t>Bajcsy Zs. út korszerűsítés (megállapodás alapján önk. rész)</t>
  </si>
  <si>
    <t>Eötvös József Gimnázium felújítása</t>
  </si>
  <si>
    <t>Vaszary János Ált. Iskola homlokzatfelújítás (áthúzódó)</t>
  </si>
  <si>
    <t>Diófa utca burkolatfelújítás (pályázati önerő)</t>
  </si>
  <si>
    <t>Önkormányzati bérlakások felújítása, csatornarákötések</t>
  </si>
  <si>
    <t>Vízbázis védelem talajterhelési díjból</t>
  </si>
  <si>
    <t>Vaszary János Általános Iskola épületfelújítás</t>
  </si>
  <si>
    <t>Művelődési Ház, könyvtár épület beázás miatti tetőjavítás</t>
  </si>
  <si>
    <t>Kertvárosi Óvoda (öltöző és mosdó járólapozása)</t>
  </si>
  <si>
    <t>Zeneiskola (bedölt, balesetveszélyes kerítés bontása, kerítés építés)</t>
  </si>
  <si>
    <t xml:space="preserve"> - Földhivatal ingyenes használati jogának megváltása</t>
  </si>
  <si>
    <t xml:space="preserve"> - Újhegyi u. 40 db szociális bérlakásépítés áthúzódó kiadása</t>
  </si>
  <si>
    <t xml:space="preserve"> - Újhegyi u. 40 db szociális bérlakás közműépítési költsége</t>
  </si>
  <si>
    <t xml:space="preserve"> - Vízellátás fejlesztés (Újhegy) 2005-2006. évi ütem</t>
  </si>
  <si>
    <t xml:space="preserve"> - Bacsó Béla úti lakótelep vízellátása</t>
  </si>
  <si>
    <t xml:space="preserve"> - parkolóépítés</t>
  </si>
  <si>
    <t xml:space="preserve"> - Polgármesteri Hivatal épületének akadálymentesítése (pályázati önrész)</t>
  </si>
  <si>
    <t xml:space="preserve"> - Közvilágítás fejlesztés (Újhegy, Karinthy, Névtelenu. - kötelezés alapján)</t>
  </si>
  <si>
    <t xml:space="preserve"> - Agostyán - Kossuth u. sávnyelő kialakítása</t>
  </si>
  <si>
    <t xml:space="preserve"> - hatósági jogkörhöz köthető működési bevétel</t>
  </si>
  <si>
    <t xml:space="preserve"> - lakásértékesítés (részletek törlesztése)</t>
  </si>
  <si>
    <t xml:space="preserve"> - felhalmozási célra átvett pénzeszköz</t>
  </si>
  <si>
    <t xml:space="preserve"> - címzett támogatás (2006. évi vízellátás fejl.)</t>
  </si>
  <si>
    <t xml:space="preserve"> - CÉDE (Vaszary 1000 E Ft, Bacsó ltp. 5600 E Ft)</t>
  </si>
  <si>
    <t xml:space="preserve"> - támogatás egészségügyi műk. célra Tb.</t>
  </si>
  <si>
    <t xml:space="preserve"> - támogatás működési célra</t>
  </si>
  <si>
    <t xml:space="preserve"> - támogatás felhalmozási célra</t>
  </si>
  <si>
    <t>Támogatás értékű bevétel összesen:</t>
  </si>
  <si>
    <t>Hitel felvétel - működési célra</t>
  </si>
  <si>
    <t>Hitel felvétel - fejlesztési célra</t>
  </si>
  <si>
    <t>Lapkiadás</t>
  </si>
  <si>
    <t>Újhegyi szociális bérlakások építése, külső közmű építés</t>
  </si>
  <si>
    <t xml:space="preserve"> - Idegenforgalmi feladatok</t>
  </si>
  <si>
    <t xml:space="preserve">  - Bacsó B. ltp. Vízellátása</t>
  </si>
  <si>
    <t xml:space="preserve"> - közmunkaprogram központi támogatás</t>
  </si>
  <si>
    <t xml:space="preserve"> - Belterületi vízrendezés címzett támogatáshoz vízjogi létesítési eng.terv.</t>
  </si>
  <si>
    <t xml:space="preserve"> - Szennyvízcsat.-hálózat bővítés tervezés (Újhegy-Bacsó B.ltp.)</t>
  </si>
  <si>
    <t>Felhalmozási célra átvett pénzeszközök</t>
  </si>
  <si>
    <t>Központosított támog.igazg.bérkiadásaihoz (létszámcs.)</t>
  </si>
  <si>
    <t>Központi támogatás - közmunka progr.</t>
  </si>
  <si>
    <t>Támog. értékű bevételek összesen:</t>
  </si>
  <si>
    <t>Hiteltörlesztés - hosszú lejáratú</t>
  </si>
  <si>
    <t xml:space="preserve"> - államháztartási tartalék</t>
  </si>
  <si>
    <t xml:space="preserve">Több éves kihatással járó feladatok </t>
  </si>
  <si>
    <t>Bekerülési költség</t>
  </si>
  <si>
    <t>Előző években kif. összeg</t>
  </si>
  <si>
    <t>Köv.évekre áthúzódó ktg.</t>
  </si>
  <si>
    <t>Tata, Ivóvízhálózat felújítása</t>
  </si>
  <si>
    <t>Beruházások (E Ft-ban):</t>
  </si>
  <si>
    <t>Tata, ivóvízhálózat felújítása</t>
  </si>
  <si>
    <t>Befejezés éve</t>
  </si>
  <si>
    <t>Hitelállomány alakulása (Ft-ban):</t>
  </si>
  <si>
    <t>2006. évi kifizetés</t>
  </si>
  <si>
    <t>Tájékoztatás</t>
  </si>
  <si>
    <t>Tata Város Önkormányzat pályázatairól</t>
  </si>
  <si>
    <t>Benyújtás éve</t>
  </si>
  <si>
    <t>Pályázat megnevezése</t>
  </si>
  <si>
    <t>Támogatandó cél</t>
  </si>
  <si>
    <t>Felelős</t>
  </si>
  <si>
    <t>Igényelt támoga-tás</t>
  </si>
  <si>
    <t>Megítélt támogatás</t>
  </si>
  <si>
    <t>Lehívott támogatás</t>
  </si>
  <si>
    <t>2006 évi</t>
  </si>
  <si>
    <t>Lemondás</t>
  </si>
  <si>
    <t>összesen</t>
  </si>
  <si>
    <t>Szerződések száma</t>
  </si>
  <si>
    <t>2006 évi ütem</t>
  </si>
  <si>
    <t xml:space="preserve"> Pénzügyi teljesítés</t>
  </si>
  <si>
    <t>03. 31-ig</t>
  </si>
  <si>
    <t>06. 30-ig</t>
  </si>
  <si>
    <t>09.30-ig</t>
  </si>
  <si>
    <t>12.31-ig</t>
  </si>
  <si>
    <t>GM Széchenyi Terv: Bérlakásép. Pályázat</t>
  </si>
  <si>
    <t>Szoc. bérlakások épít. (Újhegyi 40 db.</t>
  </si>
  <si>
    <t>Simonné N. Anna</t>
  </si>
  <si>
    <t>SZT-LA-1-01-11-12</t>
  </si>
  <si>
    <t>CÉDE ( Megyi Területfejlesztési Tanács )</t>
  </si>
  <si>
    <t>Vaszary J.Ált. Isk. homlokzat felújítás</t>
  </si>
  <si>
    <t>Lippai Sándor</t>
  </si>
  <si>
    <t>110003504D</t>
  </si>
  <si>
    <t>110006905M</t>
  </si>
  <si>
    <t>Európai Bizottság</t>
  </si>
  <si>
    <t>Tata-Alkmaar testvérvárosi ünnepség</t>
  </si>
  <si>
    <t>Osgyáni Zsuzsanna</t>
  </si>
  <si>
    <t xml:space="preserve">   </t>
  </si>
  <si>
    <t>Nincs szerz.csak eredmény</t>
  </si>
  <si>
    <t>Tata                              3880,32 Euró</t>
  </si>
  <si>
    <t>Alkmaar                        3490,95 Euró</t>
  </si>
  <si>
    <t>Szőgyén                           146,20 Euró</t>
  </si>
  <si>
    <t>KDRÜ Közép-Dunántúli Reg. Fejl. Ügynökség</t>
  </si>
  <si>
    <t>Eötvös J.Gimnázium homlokzat felúj.</t>
  </si>
  <si>
    <t>Simon  Tamás</t>
  </si>
  <si>
    <t>TRFC/KD/1100019/2005</t>
  </si>
  <si>
    <t>Komárom-Esztergom Megyei Önkorm.</t>
  </si>
  <si>
    <t>Bacsó B. u. lakótel.Temesvári, Zrínyi u. vízelleátása</t>
  </si>
  <si>
    <t>110004705D</t>
  </si>
  <si>
    <t>Közép-Dunántúli Regionális Fejl. Ügynökség</t>
  </si>
  <si>
    <t>Arany J. u. belter.  burkolat felújítás</t>
  </si>
  <si>
    <t>Tene Gáborné</t>
  </si>
  <si>
    <t>110010105U</t>
  </si>
  <si>
    <t>Keszthelyi, Rákóczi, Hősök tere burk.felúj.</t>
  </si>
  <si>
    <t>Gombkötő és Vasút utca burk. felújít.</t>
  </si>
  <si>
    <t>FMM, BM,ICSSZEM Közmunka Tanács</t>
  </si>
  <si>
    <t>Közmunkaprogram megvalósítása</t>
  </si>
  <si>
    <t>Obermayer Lászlóné</t>
  </si>
  <si>
    <t>2006.</t>
  </si>
  <si>
    <t>Közép-Dunántúli Regionális Fejl. Tanács</t>
  </si>
  <si>
    <t>E- információ-a XXI századi turistáért</t>
  </si>
  <si>
    <t>Laky Dóra</t>
  </si>
  <si>
    <t>KD-SZAKM-A-2006-17</t>
  </si>
  <si>
    <t>Nemzeri Kulturális Örökség Minisztériuma</t>
  </si>
  <si>
    <t>"Ti írjátok '56-ról" szépírói verseny</t>
  </si>
  <si>
    <t>14.</t>
  </si>
  <si>
    <t>56-os antológia</t>
  </si>
  <si>
    <t>15.</t>
  </si>
  <si>
    <t>Tata-Agostyán belterületi vízrendezési program</t>
  </si>
  <si>
    <t>16.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</si>
</sst>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#,##0\ &quot;Ft&quot;"/>
    <numFmt numFmtId="172" formatCode="0.0%"/>
  </numFmts>
  <fonts count="51">
    <font>
      <sz val="10"/>
      <name val="Arial CE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0"/>
      <name val="MS Sans Serif"/>
      <family val="0"/>
    </font>
    <font>
      <b/>
      <sz val="10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Arial CE"/>
      <family val="0"/>
    </font>
    <font>
      <sz val="12"/>
      <name val="Arial CE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u val="single"/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name val="Arial CE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b/>
      <sz val="11"/>
      <color indexed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ck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ck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ck"/>
      <top style="hair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20" applyFont="1" applyAlignment="1" quotePrefix="1">
      <alignment horizontal="left"/>
      <protection/>
    </xf>
    <xf numFmtId="0" fontId="4" fillId="0" borderId="0" xfId="20" applyFont="1" applyAlignment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 quotePrefix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3" fontId="4" fillId="0" borderId="8" xfId="20" applyNumberFormat="1" applyFont="1" applyBorder="1">
      <alignment/>
      <protection/>
    </xf>
    <xf numFmtId="0" fontId="4" fillId="0" borderId="9" xfId="20" applyFont="1" applyBorder="1">
      <alignment/>
      <protection/>
    </xf>
    <xf numFmtId="3" fontId="4" fillId="0" borderId="9" xfId="20" applyNumberFormat="1" applyFont="1" applyBorder="1">
      <alignment/>
      <protection/>
    </xf>
    <xf numFmtId="0" fontId="4" fillId="0" borderId="9" xfId="20" applyFont="1" applyBorder="1" applyAlignment="1">
      <alignment horizontal="left"/>
      <protection/>
    </xf>
    <xf numFmtId="3" fontId="4" fillId="0" borderId="0" xfId="20" applyNumberFormat="1" applyFont="1">
      <alignment/>
      <protection/>
    </xf>
    <xf numFmtId="3" fontId="4" fillId="0" borderId="10" xfId="20" applyNumberFormat="1" applyFont="1" applyBorder="1">
      <alignment/>
      <protection/>
    </xf>
    <xf numFmtId="3" fontId="4" fillId="0" borderId="11" xfId="20" applyNumberFormat="1" applyFont="1" applyBorder="1">
      <alignment/>
      <protection/>
    </xf>
    <xf numFmtId="0" fontId="5" fillId="0" borderId="12" xfId="20" applyFont="1" applyBorder="1">
      <alignment/>
      <protection/>
    </xf>
    <xf numFmtId="3" fontId="5" fillId="0" borderId="12" xfId="20" applyNumberFormat="1" applyFont="1" applyBorder="1">
      <alignment/>
      <protection/>
    </xf>
    <xf numFmtId="0" fontId="5" fillId="0" borderId="13" xfId="20" applyFont="1" applyBorder="1" applyAlignment="1">
      <alignment horizontal="centerContinuous"/>
      <protection/>
    </xf>
    <xf numFmtId="0" fontId="5" fillId="0" borderId="14" xfId="20" applyFont="1" applyBorder="1" applyAlignment="1">
      <alignment horizontal="centerContinuous"/>
      <protection/>
    </xf>
    <xf numFmtId="0" fontId="4" fillId="0" borderId="8" xfId="20" applyFont="1" applyBorder="1">
      <alignment/>
      <protection/>
    </xf>
    <xf numFmtId="0" fontId="4" fillId="0" borderId="11" xfId="20" applyFont="1" applyBorder="1">
      <alignment/>
      <protection/>
    </xf>
    <xf numFmtId="0" fontId="4" fillId="0" borderId="8" xfId="20" applyFont="1" applyBorder="1" applyAlignment="1" quotePrefix="1">
      <alignment horizontal="left"/>
      <protection/>
    </xf>
    <xf numFmtId="0" fontId="4" fillId="0" borderId="15" xfId="20" applyFont="1" applyBorder="1">
      <alignment/>
      <protection/>
    </xf>
    <xf numFmtId="3" fontId="4" fillId="0" borderId="0" xfId="20" applyNumberFormat="1" applyFont="1" applyAlignment="1">
      <alignment horizontal="right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3" fontId="4" fillId="0" borderId="0" xfId="19" applyNumberFormat="1" applyFont="1">
      <alignment/>
      <protection/>
    </xf>
    <xf numFmtId="0" fontId="12" fillId="0" borderId="16" xfId="19" applyFont="1" applyBorder="1" applyAlignment="1">
      <alignment horizontal="center"/>
      <protection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2" xfId="0" applyFont="1" applyBorder="1" applyAlignment="1">
      <alignment/>
    </xf>
    <xf numFmtId="49" fontId="4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3" fontId="4" fillId="0" borderId="19" xfId="20" applyNumberFormat="1" applyFont="1" applyBorder="1">
      <alignment/>
      <protection/>
    </xf>
    <xf numFmtId="3" fontId="4" fillId="0" borderId="20" xfId="20" applyNumberFormat="1" applyFont="1" applyBorder="1">
      <alignment/>
      <protection/>
    </xf>
    <xf numFmtId="3" fontId="4" fillId="0" borderId="15" xfId="20" applyNumberFormat="1" applyFont="1" applyBorder="1">
      <alignment/>
      <protection/>
    </xf>
    <xf numFmtId="0" fontId="4" fillId="0" borderId="21" xfId="20" applyFont="1" applyBorder="1">
      <alignment/>
      <protection/>
    </xf>
    <xf numFmtId="3" fontId="4" fillId="0" borderId="8" xfId="20" applyNumberFormat="1" applyFont="1" applyBorder="1" applyAlignment="1">
      <alignment horizontal="right"/>
      <protection/>
    </xf>
    <xf numFmtId="0" fontId="4" fillId="0" borderId="22" xfId="20" applyFont="1" applyBorder="1" applyAlignment="1">
      <alignment horizontal="left"/>
      <protection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10" fillId="0" borderId="31" xfId="0" applyFont="1" applyBorder="1" applyAlignment="1">
      <alignment/>
    </xf>
    <xf numFmtId="0" fontId="12" fillId="0" borderId="28" xfId="0" applyFont="1" applyBorder="1" applyAlignment="1">
      <alignment vertical="top" wrapText="1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2" fillId="0" borderId="3" xfId="0" applyFont="1" applyBorder="1" applyAlignment="1">
      <alignment vertical="top" wrapText="1"/>
    </xf>
    <xf numFmtId="0" fontId="12" fillId="0" borderId="17" xfId="0" applyFont="1" applyBorder="1" applyAlignment="1">
      <alignment horizontal="center" wrapText="1"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9" xfId="0" applyFont="1" applyBorder="1" applyAlignment="1">
      <alignment/>
    </xf>
    <xf numFmtId="37" fontId="12" fillId="0" borderId="32" xfId="0" applyNumberFormat="1" applyFont="1" applyBorder="1" applyAlignment="1">
      <alignment wrapText="1"/>
    </xf>
    <xf numFmtId="0" fontId="12" fillId="0" borderId="3" xfId="0" applyFont="1" applyBorder="1" applyAlignment="1">
      <alignment/>
    </xf>
    <xf numFmtId="37" fontId="12" fillId="0" borderId="17" xfId="0" applyNumberFormat="1" applyFont="1" applyBorder="1" applyAlignment="1">
      <alignment wrapText="1"/>
    </xf>
    <xf numFmtId="0" fontId="10" fillId="0" borderId="3" xfId="0" applyFont="1" applyBorder="1" applyAlignment="1">
      <alignment/>
    </xf>
    <xf numFmtId="37" fontId="10" fillId="0" borderId="17" xfId="0" applyNumberFormat="1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0" xfId="0" applyFont="1" applyAlignment="1">
      <alignment/>
    </xf>
    <xf numFmtId="0" fontId="12" fillId="0" borderId="34" xfId="0" applyFont="1" applyBorder="1" applyAlignment="1">
      <alignment/>
    </xf>
    <xf numFmtId="37" fontId="10" fillId="0" borderId="36" xfId="0" applyNumberFormat="1" applyFont="1" applyBorder="1" applyAlignment="1">
      <alignment wrapText="1"/>
    </xf>
    <xf numFmtId="37" fontId="12" fillId="0" borderId="36" xfId="0" applyNumberFormat="1" applyFont="1" applyBorder="1" applyAlignment="1">
      <alignment wrapText="1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37" fontId="12" fillId="0" borderId="4" xfId="0" applyNumberFormat="1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5" fillId="0" borderId="40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7" xfId="0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/>
    </xf>
    <xf numFmtId="0" fontId="16" fillId="0" borderId="2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3" xfId="0" applyFont="1" applyBorder="1" applyAlignment="1">
      <alignment shrinkToFit="1"/>
    </xf>
    <xf numFmtId="0" fontId="16" fillId="0" borderId="39" xfId="0" applyFont="1" applyBorder="1" applyAlignment="1">
      <alignment shrinkToFit="1"/>
    </xf>
    <xf numFmtId="0" fontId="4" fillId="0" borderId="28" xfId="0" applyFont="1" applyBorder="1" applyAlignment="1">
      <alignment/>
    </xf>
    <xf numFmtId="0" fontId="4" fillId="0" borderId="3" xfId="0" applyFont="1" applyBorder="1" applyAlignment="1">
      <alignment shrinkToFit="1"/>
    </xf>
    <xf numFmtId="0" fontId="5" fillId="0" borderId="39" xfId="0" applyFont="1" applyBorder="1" applyAlignment="1">
      <alignment/>
    </xf>
    <xf numFmtId="0" fontId="16" fillId="0" borderId="0" xfId="0" applyFont="1" applyAlignment="1">
      <alignment/>
    </xf>
    <xf numFmtId="3" fontId="5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19" applyFont="1" applyAlignment="1">
      <alignment/>
      <protection/>
    </xf>
    <xf numFmtId="0" fontId="4" fillId="0" borderId="0" xfId="19" applyFont="1" applyAlignment="1">
      <alignment horizontal="left"/>
      <protection/>
    </xf>
    <xf numFmtId="0" fontId="4" fillId="0" borderId="0" xfId="19" applyFont="1" applyAlignment="1">
      <alignment horizontal="right"/>
      <protection/>
    </xf>
    <xf numFmtId="0" fontId="4" fillId="0" borderId="0" xfId="19" applyFont="1" applyAlignment="1">
      <alignment horizontal="centerContinuous"/>
      <protection/>
    </xf>
    <xf numFmtId="3" fontId="5" fillId="0" borderId="0" xfId="19" applyNumberFormat="1" applyFont="1" applyAlignment="1">
      <alignment horizontal="right"/>
      <protection/>
    </xf>
    <xf numFmtId="3" fontId="10" fillId="0" borderId="17" xfId="19" applyNumberFormat="1" applyFont="1" applyBorder="1" applyAlignment="1">
      <alignment horizontal="right"/>
      <protection/>
    </xf>
    <xf numFmtId="0" fontId="9" fillId="0" borderId="41" xfId="0" applyFont="1" applyBorder="1" applyAlignment="1">
      <alignment/>
    </xf>
    <xf numFmtId="3" fontId="18" fillId="0" borderId="17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0" fontId="12" fillId="0" borderId="42" xfId="19" applyFont="1" applyBorder="1" applyAlignment="1">
      <alignment horizontal="centerContinuous"/>
      <protection/>
    </xf>
    <xf numFmtId="0" fontId="10" fillId="0" borderId="42" xfId="19" applyFont="1" applyBorder="1" applyAlignment="1">
      <alignment horizontal="centerContinuous"/>
      <protection/>
    </xf>
    <xf numFmtId="0" fontId="12" fillId="0" borderId="43" xfId="19" applyFont="1" applyBorder="1" applyAlignment="1">
      <alignment horizontal="centerContinuous"/>
      <protection/>
    </xf>
    <xf numFmtId="0" fontId="12" fillId="0" borderId="44" xfId="19" applyFont="1" applyBorder="1" applyAlignment="1">
      <alignment horizontal="center"/>
      <protection/>
    </xf>
    <xf numFmtId="3" fontId="12" fillId="0" borderId="45" xfId="19" applyNumberFormat="1" applyFont="1" applyBorder="1" applyAlignment="1">
      <alignment horizontal="center"/>
      <protection/>
    </xf>
    <xf numFmtId="0" fontId="10" fillId="0" borderId="0" xfId="19" applyFont="1">
      <alignment/>
      <protection/>
    </xf>
    <xf numFmtId="0" fontId="12" fillId="0" borderId="25" xfId="19" applyFont="1" applyBorder="1" applyAlignment="1">
      <alignment horizontal="centerContinuous"/>
      <protection/>
    </xf>
    <xf numFmtId="0" fontId="10" fillId="0" borderId="25" xfId="19" applyFont="1" applyBorder="1">
      <alignment/>
      <protection/>
    </xf>
    <xf numFmtId="0" fontId="10" fillId="0" borderId="46" xfId="19" applyFont="1" applyBorder="1">
      <alignment/>
      <protection/>
    </xf>
    <xf numFmtId="0" fontId="12" fillId="0" borderId="46" xfId="19" applyFont="1" applyBorder="1" applyAlignment="1">
      <alignment horizontal="centerContinuous"/>
      <protection/>
    </xf>
    <xf numFmtId="0" fontId="12" fillId="0" borderId="41" xfId="19" applyFont="1" applyBorder="1" applyAlignment="1">
      <alignment horizontal="center"/>
      <protection/>
    </xf>
    <xf numFmtId="3" fontId="12" fillId="0" borderId="47" xfId="19" applyNumberFormat="1" applyFont="1" applyBorder="1" applyAlignment="1">
      <alignment horizontal="center"/>
      <protection/>
    </xf>
    <xf numFmtId="0" fontId="12" fillId="0" borderId="48" xfId="19" applyFont="1" applyBorder="1" applyAlignment="1">
      <alignment horizontal="center"/>
      <protection/>
    </xf>
    <xf numFmtId="0" fontId="12" fillId="0" borderId="0" xfId="19" applyFont="1" applyBorder="1" applyAlignment="1">
      <alignment horizontal="center"/>
      <protection/>
    </xf>
    <xf numFmtId="0" fontId="10" fillId="0" borderId="41" xfId="19" applyFont="1" applyBorder="1">
      <alignment/>
      <protection/>
    </xf>
    <xf numFmtId="0" fontId="10" fillId="0" borderId="16" xfId="19" applyFont="1" applyBorder="1">
      <alignment/>
      <protection/>
    </xf>
    <xf numFmtId="0" fontId="10" fillId="0" borderId="38" xfId="19" applyFont="1" applyBorder="1">
      <alignment/>
      <protection/>
    </xf>
    <xf numFmtId="0" fontId="10" fillId="0" borderId="49" xfId="19" applyFont="1" applyBorder="1">
      <alignment/>
      <protection/>
    </xf>
    <xf numFmtId="3" fontId="10" fillId="0" borderId="50" xfId="19" applyNumberFormat="1" applyFont="1" applyBorder="1" applyAlignment="1">
      <alignment horizontal="center"/>
      <protection/>
    </xf>
    <xf numFmtId="0" fontId="10" fillId="0" borderId="51" xfId="19" applyFont="1" applyBorder="1">
      <alignment/>
      <protection/>
    </xf>
    <xf numFmtId="3" fontId="10" fillId="0" borderId="52" xfId="19" applyNumberFormat="1" applyFont="1" applyBorder="1">
      <alignment/>
      <protection/>
    </xf>
    <xf numFmtId="3" fontId="10" fillId="0" borderId="51" xfId="19" applyNumberFormat="1" applyFont="1" applyBorder="1">
      <alignment/>
      <protection/>
    </xf>
    <xf numFmtId="3" fontId="10" fillId="0" borderId="27" xfId="19" applyNumberFormat="1" applyFont="1" applyBorder="1">
      <alignment/>
      <protection/>
    </xf>
    <xf numFmtId="3" fontId="10" fillId="0" borderId="53" xfId="19" applyNumberFormat="1" applyFont="1" applyBorder="1">
      <alignment/>
      <protection/>
    </xf>
    <xf numFmtId="3" fontId="10" fillId="0" borderId="17" xfId="19" applyNumberFormat="1" applyFont="1" applyBorder="1">
      <alignment/>
      <protection/>
    </xf>
    <xf numFmtId="3" fontId="10" fillId="0" borderId="46" xfId="19" applyNumberFormat="1" applyFont="1" applyBorder="1">
      <alignment/>
      <protection/>
    </xf>
    <xf numFmtId="3" fontId="10" fillId="0" borderId="25" xfId="19" applyNumberFormat="1" applyFont="1" applyBorder="1">
      <alignment/>
      <protection/>
    </xf>
    <xf numFmtId="3" fontId="10" fillId="0" borderId="54" xfId="19" applyNumberFormat="1" applyFont="1" applyBorder="1">
      <alignment/>
      <protection/>
    </xf>
    <xf numFmtId="49" fontId="10" fillId="0" borderId="2" xfId="19" applyNumberFormat="1" applyFont="1" applyBorder="1" applyAlignment="1">
      <alignment horizontal="center"/>
      <protection/>
    </xf>
    <xf numFmtId="0" fontId="19" fillId="0" borderId="1" xfId="0" applyFont="1" applyBorder="1" applyAlignment="1">
      <alignment horizontal="center"/>
    </xf>
    <xf numFmtId="0" fontId="10" fillId="0" borderId="17" xfId="19" applyFont="1" applyBorder="1">
      <alignment/>
      <protection/>
    </xf>
    <xf numFmtId="0" fontId="10" fillId="0" borderId="32" xfId="19" applyFont="1" applyBorder="1">
      <alignment/>
      <protection/>
    </xf>
    <xf numFmtId="3" fontId="12" fillId="0" borderId="46" xfId="19" applyNumberFormat="1" applyFont="1" applyBorder="1">
      <alignment/>
      <protection/>
    </xf>
    <xf numFmtId="0" fontId="10" fillId="0" borderId="5" xfId="19" applyFont="1" applyBorder="1" applyAlignment="1">
      <alignment/>
      <protection/>
    </xf>
    <xf numFmtId="0" fontId="19" fillId="0" borderId="18" xfId="0" applyFont="1" applyBorder="1" applyAlignment="1">
      <alignment/>
    </xf>
    <xf numFmtId="3" fontId="10" fillId="0" borderId="1" xfId="19" applyNumberFormat="1" applyFont="1" applyBorder="1">
      <alignment/>
      <protection/>
    </xf>
    <xf numFmtId="3" fontId="10" fillId="0" borderId="18" xfId="19" applyNumberFormat="1" applyFont="1" applyBorder="1">
      <alignment/>
      <protection/>
    </xf>
    <xf numFmtId="0" fontId="10" fillId="0" borderId="18" xfId="19" applyFont="1" applyBorder="1">
      <alignment/>
      <protection/>
    </xf>
    <xf numFmtId="3" fontId="12" fillId="0" borderId="1" xfId="19" applyNumberFormat="1" applyFont="1" applyBorder="1" applyAlignment="1">
      <alignment horizontal="center"/>
      <protection/>
    </xf>
    <xf numFmtId="3" fontId="10" fillId="0" borderId="1" xfId="19" applyNumberFormat="1" applyFont="1" applyBorder="1" applyAlignment="1">
      <alignment horizontal="right"/>
      <protection/>
    </xf>
    <xf numFmtId="3" fontId="10" fillId="0" borderId="1" xfId="19" applyNumberFormat="1" applyFont="1" applyBorder="1" applyAlignment="1">
      <alignment horizontal="centerContinuous"/>
      <protection/>
    </xf>
    <xf numFmtId="0" fontId="20" fillId="0" borderId="5" xfId="0" applyFont="1" applyBorder="1" applyAlignment="1">
      <alignment horizontal="left" vertical="center"/>
    </xf>
    <xf numFmtId="0" fontId="10" fillId="0" borderId="5" xfId="19" applyFont="1" applyBorder="1">
      <alignment/>
      <protection/>
    </xf>
    <xf numFmtId="0" fontId="10" fillId="0" borderId="33" xfId="19" applyFont="1" applyBorder="1" applyAlignment="1">
      <alignment/>
      <protection/>
    </xf>
    <xf numFmtId="0" fontId="19" fillId="0" borderId="25" xfId="0" applyFont="1" applyBorder="1" applyAlignment="1">
      <alignment/>
    </xf>
    <xf numFmtId="3" fontId="10" fillId="0" borderId="32" xfId="19" applyNumberFormat="1" applyFont="1" applyBorder="1">
      <alignment/>
      <protection/>
    </xf>
    <xf numFmtId="3" fontId="10" fillId="0" borderId="55" xfId="19" applyNumberFormat="1" applyFont="1" applyBorder="1">
      <alignment/>
      <protection/>
    </xf>
    <xf numFmtId="0" fontId="20" fillId="0" borderId="1" xfId="0" applyFont="1" applyBorder="1" applyAlignment="1">
      <alignment horizontal="left" vertical="center"/>
    </xf>
    <xf numFmtId="3" fontId="10" fillId="0" borderId="18" xfId="19" applyNumberFormat="1" applyFont="1" applyBorder="1" applyAlignment="1">
      <alignment horizontal="right"/>
      <protection/>
    </xf>
    <xf numFmtId="3" fontId="10" fillId="0" borderId="54" xfId="19" applyNumberFormat="1" applyFont="1" applyBorder="1" applyAlignment="1">
      <alignment horizontal="right"/>
      <protection/>
    </xf>
    <xf numFmtId="3" fontId="10" fillId="0" borderId="17" xfId="19" applyNumberFormat="1" applyFont="1" applyBorder="1" applyAlignment="1">
      <alignment horizontal="center"/>
      <protection/>
    </xf>
    <xf numFmtId="3" fontId="10" fillId="0" borderId="0" xfId="19" applyNumberFormat="1" applyFont="1">
      <alignment/>
      <protection/>
    </xf>
    <xf numFmtId="0" fontId="12" fillId="0" borderId="17" xfId="19" applyFont="1" applyBorder="1">
      <alignment/>
      <protection/>
    </xf>
    <xf numFmtId="3" fontId="12" fillId="0" borderId="17" xfId="19" applyNumberFormat="1" applyFont="1" applyBorder="1">
      <alignment/>
      <protection/>
    </xf>
    <xf numFmtId="3" fontId="12" fillId="0" borderId="54" xfId="19" applyNumberFormat="1" applyFont="1" applyBorder="1">
      <alignment/>
      <protection/>
    </xf>
    <xf numFmtId="0" fontId="12" fillId="0" borderId="0" xfId="19" applyFont="1">
      <alignment/>
      <protection/>
    </xf>
    <xf numFmtId="3" fontId="10" fillId="0" borderId="56" xfId="19" applyNumberFormat="1" applyFont="1" applyBorder="1">
      <alignment/>
      <protection/>
    </xf>
    <xf numFmtId="3" fontId="10" fillId="0" borderId="57" xfId="19" applyNumberFormat="1" applyFont="1" applyBorder="1">
      <alignment/>
      <protection/>
    </xf>
    <xf numFmtId="0" fontId="5" fillId="0" borderId="0" xfId="20" applyFont="1">
      <alignment/>
      <protection/>
    </xf>
    <xf numFmtId="0" fontId="4" fillId="0" borderId="0" xfId="20" applyFont="1" applyBorder="1">
      <alignment/>
      <protection/>
    </xf>
    <xf numFmtId="0" fontId="4" fillId="0" borderId="26" xfId="20" applyFont="1" applyBorder="1">
      <alignment/>
      <protection/>
    </xf>
    <xf numFmtId="3" fontId="16" fillId="0" borderId="4" xfId="0" applyNumberFormat="1" applyFont="1" applyBorder="1" applyAlignment="1">
      <alignment/>
    </xf>
    <xf numFmtId="3" fontId="10" fillId="0" borderId="46" xfId="19" applyNumberFormat="1" applyFont="1" applyBorder="1" applyAlignment="1">
      <alignment horizontal="right"/>
      <protection/>
    </xf>
    <xf numFmtId="3" fontId="10" fillId="0" borderId="55" xfId="19" applyNumberFormat="1" applyFont="1" applyBorder="1" applyAlignment="1">
      <alignment horizontal="right"/>
      <protection/>
    </xf>
    <xf numFmtId="0" fontId="10" fillId="0" borderId="27" xfId="19" applyFont="1" applyBorder="1">
      <alignment/>
      <protection/>
    </xf>
    <xf numFmtId="3" fontId="10" fillId="0" borderId="54" xfId="19" applyNumberFormat="1" applyFont="1" applyBorder="1" applyAlignment="1">
      <alignment horizontal="center"/>
      <protection/>
    </xf>
    <xf numFmtId="3" fontId="10" fillId="0" borderId="36" xfId="19" applyNumberFormat="1" applyFont="1" applyBorder="1">
      <alignment/>
      <protection/>
    </xf>
    <xf numFmtId="0" fontId="8" fillId="0" borderId="3" xfId="0" applyFont="1" applyBorder="1" applyAlignment="1">
      <alignment vertical="top" wrapText="1"/>
    </xf>
    <xf numFmtId="0" fontId="7" fillId="0" borderId="38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10" fillId="0" borderId="17" xfId="0" applyFont="1" applyBorder="1" applyAlignment="1">
      <alignment horizontal="left" vertical="center"/>
    </xf>
    <xf numFmtId="3" fontId="10" fillId="0" borderId="48" xfId="19" applyNumberFormat="1" applyFont="1" applyBorder="1" applyAlignment="1">
      <alignment horizontal="right"/>
      <protection/>
    </xf>
    <xf numFmtId="3" fontId="10" fillId="0" borderId="41" xfId="0" applyNumberFormat="1" applyFont="1" applyBorder="1" applyAlignment="1">
      <alignment horizontal="right" vertical="center"/>
    </xf>
    <xf numFmtId="3" fontId="10" fillId="0" borderId="47" xfId="19" applyNumberFormat="1" applyFont="1" applyBorder="1" applyAlignment="1">
      <alignment horizontal="right"/>
      <protection/>
    </xf>
    <xf numFmtId="3" fontId="10" fillId="0" borderId="0" xfId="19" applyNumberFormat="1" applyFont="1" applyBorder="1" applyAlignment="1">
      <alignment horizontal="right"/>
      <protection/>
    </xf>
    <xf numFmtId="3" fontId="10" fillId="0" borderId="41" xfId="19" applyNumberFormat="1" applyFont="1" applyBorder="1" applyAlignment="1">
      <alignment horizontal="right"/>
      <protection/>
    </xf>
    <xf numFmtId="49" fontId="5" fillId="0" borderId="38" xfId="0" applyNumberFormat="1" applyFont="1" applyBorder="1" applyAlignment="1">
      <alignment/>
    </xf>
    <xf numFmtId="0" fontId="20" fillId="0" borderId="33" xfId="0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3" fontId="10" fillId="0" borderId="25" xfId="19" applyNumberFormat="1" applyFont="1" applyBorder="1" applyAlignment="1">
      <alignment horizontal="right"/>
      <protection/>
    </xf>
    <xf numFmtId="3" fontId="10" fillId="0" borderId="32" xfId="19" applyNumberFormat="1" applyFont="1" applyBorder="1" applyAlignment="1">
      <alignment horizontal="right"/>
      <protection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5" fillId="0" borderId="58" xfId="20" applyFont="1" applyBorder="1">
      <alignment/>
      <protection/>
    </xf>
    <xf numFmtId="0" fontId="3" fillId="0" borderId="29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24" fillId="0" borderId="29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3" fillId="0" borderId="0" xfId="0" applyFont="1" applyAlignment="1">
      <alignment horizontal="justify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8" xfId="20" applyFont="1" applyBorder="1" applyAlignment="1">
      <alignment/>
      <protection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54" xfId="0" applyFont="1" applyBorder="1" applyAlignment="1">
      <alignment horizontal="center" wrapText="1"/>
    </xf>
    <xf numFmtId="3" fontId="8" fillId="0" borderId="54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17" fillId="0" borderId="3" xfId="0" applyFont="1" applyBorder="1" applyAlignment="1">
      <alignment horizontal="left" vertical="center"/>
    </xf>
    <xf numFmtId="3" fontId="17" fillId="0" borderId="17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shrinkToFit="1"/>
    </xf>
    <xf numFmtId="0" fontId="8" fillId="0" borderId="3" xfId="0" applyFont="1" applyBorder="1" applyAlignment="1">
      <alignment shrinkToFit="1"/>
    </xf>
    <xf numFmtId="0" fontId="8" fillId="0" borderId="34" xfId="0" applyFont="1" applyBorder="1" applyAlignment="1">
      <alignment shrinkToFit="1"/>
    </xf>
    <xf numFmtId="0" fontId="7" fillId="0" borderId="39" xfId="0" applyFont="1" applyBorder="1" applyAlignment="1">
      <alignment shrinkToFit="1"/>
    </xf>
    <xf numFmtId="3" fontId="26" fillId="0" borderId="54" xfId="0" applyNumberFormat="1" applyFont="1" applyBorder="1" applyAlignment="1">
      <alignment/>
    </xf>
    <xf numFmtId="0" fontId="26" fillId="0" borderId="3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17" fillId="0" borderId="3" xfId="0" applyNumberFormat="1" applyFont="1" applyBorder="1" applyAlignment="1">
      <alignment/>
    </xf>
    <xf numFmtId="0" fontId="27" fillId="0" borderId="3" xfId="0" applyFont="1" applyBorder="1" applyAlignment="1">
      <alignment horizontal="right" shrinkToFit="1"/>
    </xf>
    <xf numFmtId="9" fontId="4" fillId="0" borderId="0" xfId="23" applyFont="1" applyBorder="1" applyAlignment="1">
      <alignment/>
    </xf>
    <xf numFmtId="0" fontId="8" fillId="0" borderId="59" xfId="0" applyFont="1" applyBorder="1" applyAlignment="1">
      <alignment/>
    </xf>
    <xf numFmtId="0" fontId="9" fillId="0" borderId="17" xfId="0" applyFont="1" applyBorder="1" applyAlignment="1">
      <alignment/>
    </xf>
    <xf numFmtId="3" fontId="5" fillId="0" borderId="0" xfId="20" applyNumberFormat="1" applyFont="1" applyBorder="1">
      <alignment/>
      <protection/>
    </xf>
    <xf numFmtId="0" fontId="4" fillId="0" borderId="58" xfId="20" applyFont="1" applyBorder="1">
      <alignment/>
      <protection/>
    </xf>
    <xf numFmtId="0" fontId="5" fillId="0" borderId="1" xfId="0" applyFont="1" applyBorder="1" applyAlignment="1">
      <alignment/>
    </xf>
    <xf numFmtId="0" fontId="10" fillId="0" borderId="3" xfId="0" applyFont="1" applyBorder="1" applyAlignment="1">
      <alignment horizontal="left" wrapText="1"/>
    </xf>
    <xf numFmtId="0" fontId="26" fillId="0" borderId="39" xfId="0" applyFont="1" applyBorder="1" applyAlignment="1">
      <alignment/>
    </xf>
    <xf numFmtId="3" fontId="26" fillId="0" borderId="4" xfId="0" applyNumberFormat="1" applyFont="1" applyBorder="1" applyAlignment="1">
      <alignment/>
    </xf>
    <xf numFmtId="3" fontId="26" fillId="0" borderId="6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0" fontId="5" fillId="0" borderId="46" xfId="0" applyFont="1" applyBorder="1" applyAlignment="1">
      <alignment/>
    </xf>
    <xf numFmtId="49" fontId="5" fillId="0" borderId="61" xfId="0" applyNumberFormat="1" applyFont="1" applyBorder="1" applyAlignment="1">
      <alignment/>
    </xf>
    <xf numFmtId="0" fontId="17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46" xfId="0" applyBorder="1" applyAlignment="1">
      <alignment horizontal="center" vertical="center"/>
    </xf>
    <xf numFmtId="3" fontId="12" fillId="0" borderId="56" xfId="19" applyNumberFormat="1" applyFont="1" applyBorder="1">
      <alignment/>
      <protection/>
    </xf>
    <xf numFmtId="3" fontId="12" fillId="0" borderId="57" xfId="19" applyNumberFormat="1" applyFont="1" applyBorder="1">
      <alignment/>
      <protection/>
    </xf>
    <xf numFmtId="0" fontId="4" fillId="0" borderId="62" xfId="0" applyFont="1" applyBorder="1" applyAlignment="1">
      <alignment horizontal="center"/>
    </xf>
    <xf numFmtId="49" fontId="10" fillId="0" borderId="2" xfId="19" applyNumberFormat="1" applyFont="1" applyBorder="1" applyAlignment="1">
      <alignment horizontal="right"/>
      <protection/>
    </xf>
    <xf numFmtId="0" fontId="19" fillId="0" borderId="1" xfId="0" applyFont="1" applyBorder="1" applyAlignment="1">
      <alignment/>
    </xf>
    <xf numFmtId="0" fontId="10" fillId="0" borderId="18" xfId="19" applyFont="1" applyBorder="1" applyAlignment="1">
      <alignment/>
      <protection/>
    </xf>
    <xf numFmtId="3" fontId="10" fillId="0" borderId="61" xfId="0" applyNumberFormat="1" applyFont="1" applyBorder="1" applyAlignment="1">
      <alignment horizontal="center" vertical="center"/>
    </xf>
    <xf numFmtId="3" fontId="10" fillId="0" borderId="2" xfId="19" applyNumberFormat="1" applyFont="1" applyBorder="1" applyAlignment="1">
      <alignment horizontal="center"/>
      <protection/>
    </xf>
    <xf numFmtId="0" fontId="20" fillId="0" borderId="1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49" fontId="10" fillId="0" borderId="61" xfId="19" applyNumberFormat="1" applyFont="1" applyBorder="1" applyAlignment="1">
      <alignment horizontal="center"/>
      <protection/>
    </xf>
    <xf numFmtId="0" fontId="0" fillId="0" borderId="46" xfId="0" applyBorder="1" applyAlignment="1">
      <alignment horizontal="center"/>
    </xf>
    <xf numFmtId="49" fontId="10" fillId="0" borderId="1" xfId="19" applyNumberFormat="1" applyFont="1" applyBorder="1" applyAlignment="1">
      <alignment horizontal="center"/>
      <protection/>
    </xf>
    <xf numFmtId="0" fontId="19" fillId="0" borderId="46" xfId="0" applyFont="1" applyBorder="1" applyAlignment="1">
      <alignment horizontal="center"/>
    </xf>
    <xf numFmtId="0" fontId="10" fillId="0" borderId="5" xfId="19" applyFont="1" applyBorder="1" applyAlignment="1">
      <alignment horizontal="left" vertical="center"/>
      <protection/>
    </xf>
    <xf numFmtId="0" fontId="10" fillId="0" borderId="3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3" fontId="20" fillId="0" borderId="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3" fontId="5" fillId="0" borderId="63" xfId="0" applyNumberFormat="1" applyFont="1" applyBorder="1" applyAlignment="1">
      <alignment/>
    </xf>
    <xf numFmtId="3" fontId="9" fillId="0" borderId="6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4" fillId="0" borderId="31" xfId="20" applyNumberFormat="1" applyFont="1" applyBorder="1">
      <alignment/>
      <protection/>
    </xf>
    <xf numFmtId="0" fontId="16" fillId="0" borderId="5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6" fillId="0" borderId="5" xfId="0" applyNumberFormat="1" applyFont="1" applyBorder="1" applyAlignment="1">
      <alignment/>
    </xf>
    <xf numFmtId="0" fontId="12" fillId="0" borderId="5" xfId="0" applyFont="1" applyBorder="1" applyAlignment="1">
      <alignment horizontal="center" wrapText="1"/>
    </xf>
    <xf numFmtId="37" fontId="12" fillId="0" borderId="33" xfId="0" applyNumberFormat="1" applyFont="1" applyBorder="1" applyAlignment="1">
      <alignment wrapText="1"/>
    </xf>
    <xf numFmtId="37" fontId="12" fillId="0" borderId="5" xfId="0" applyNumberFormat="1" applyFont="1" applyBorder="1" applyAlignment="1">
      <alignment wrapText="1"/>
    </xf>
    <xf numFmtId="37" fontId="10" fillId="0" borderId="5" xfId="0" applyNumberFormat="1" applyFont="1" applyBorder="1" applyAlignment="1">
      <alignment wrapText="1"/>
    </xf>
    <xf numFmtId="37" fontId="12" fillId="0" borderId="64" xfId="0" applyNumberFormat="1" applyFont="1" applyBorder="1" applyAlignment="1">
      <alignment wrapText="1"/>
    </xf>
    <xf numFmtId="37" fontId="12" fillId="0" borderId="40" xfId="0" applyNumberFormat="1" applyFont="1" applyBorder="1" applyAlignment="1">
      <alignment wrapText="1"/>
    </xf>
    <xf numFmtId="3" fontId="7" fillId="0" borderId="5" xfId="0" applyNumberFormat="1" applyFont="1" applyBorder="1" applyAlignment="1">
      <alignment/>
    </xf>
    <xf numFmtId="3" fontId="10" fillId="0" borderId="41" xfId="19" applyNumberFormat="1" applyFont="1" applyBorder="1">
      <alignment/>
      <protection/>
    </xf>
    <xf numFmtId="0" fontId="10" fillId="0" borderId="25" xfId="19" applyFont="1" applyBorder="1" applyAlignment="1">
      <alignment/>
      <protection/>
    </xf>
    <xf numFmtId="0" fontId="10" fillId="0" borderId="25" xfId="19" applyFont="1" applyBorder="1" applyAlignment="1">
      <alignment horizontal="left"/>
      <protection/>
    </xf>
    <xf numFmtId="0" fontId="20" fillId="0" borderId="25" xfId="0" applyFont="1" applyBorder="1" applyAlignment="1">
      <alignment horizontal="left" vertical="center"/>
    </xf>
    <xf numFmtId="3" fontId="10" fillId="0" borderId="61" xfId="19" applyNumberFormat="1" applyFont="1" applyBorder="1" applyAlignment="1">
      <alignment horizontal="center"/>
      <protection/>
    </xf>
    <xf numFmtId="3" fontId="10" fillId="0" borderId="48" xfId="19" applyNumberFormat="1" applyFont="1" applyBorder="1">
      <alignment/>
      <protection/>
    </xf>
    <xf numFmtId="3" fontId="10" fillId="0" borderId="0" xfId="19" applyNumberFormat="1" applyFont="1" applyBorder="1">
      <alignment/>
      <protection/>
    </xf>
    <xf numFmtId="3" fontId="10" fillId="0" borderId="47" xfId="19" applyNumberFormat="1" applyFont="1" applyBorder="1">
      <alignment/>
      <protection/>
    </xf>
    <xf numFmtId="0" fontId="19" fillId="0" borderId="18" xfId="0" applyFont="1" applyBorder="1" applyAlignment="1">
      <alignment horizontal="center"/>
    </xf>
    <xf numFmtId="0" fontId="12" fillId="0" borderId="46" xfId="19" applyFont="1" applyBorder="1" applyAlignment="1">
      <alignment horizontal="center"/>
      <protection/>
    </xf>
    <xf numFmtId="0" fontId="10" fillId="0" borderId="25" xfId="19" applyFont="1" applyBorder="1" applyAlignment="1">
      <alignment horizontal="left" vertical="center"/>
      <protection/>
    </xf>
    <xf numFmtId="3" fontId="10" fillId="0" borderId="46" xfId="19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49" fontId="10" fillId="0" borderId="65" xfId="19" applyNumberFormat="1" applyFont="1" applyBorder="1" applyAlignment="1">
      <alignment horizontal="center"/>
      <protection/>
    </xf>
    <xf numFmtId="0" fontId="10" fillId="0" borderId="26" xfId="19" applyFont="1" applyBorder="1" applyAlignment="1">
      <alignment/>
      <protection/>
    </xf>
    <xf numFmtId="0" fontId="19" fillId="0" borderId="56" xfId="0" applyFont="1" applyBorder="1" applyAlignment="1">
      <alignment/>
    </xf>
    <xf numFmtId="3" fontId="12" fillId="0" borderId="17" xfId="0" applyNumberFormat="1" applyFont="1" applyBorder="1" applyAlignment="1">
      <alignment horizontal="center" vertical="center"/>
    </xf>
    <xf numFmtId="0" fontId="10" fillId="0" borderId="4" xfId="19" applyFont="1" applyBorder="1">
      <alignment/>
      <protection/>
    </xf>
    <xf numFmtId="3" fontId="10" fillId="0" borderId="4" xfId="19" applyNumberFormat="1" applyFont="1" applyBorder="1">
      <alignment/>
      <protection/>
    </xf>
    <xf numFmtId="3" fontId="10" fillId="0" borderId="60" xfId="19" applyNumberFormat="1" applyFont="1" applyBorder="1">
      <alignment/>
      <protection/>
    </xf>
    <xf numFmtId="3" fontId="27" fillId="0" borderId="5" xfId="0" applyNumberFormat="1" applyFont="1" applyBorder="1" applyAlignment="1">
      <alignment/>
    </xf>
    <xf numFmtId="3" fontId="8" fillId="0" borderId="64" xfId="0" applyNumberFormat="1" applyFont="1" applyBorder="1" applyAlignment="1">
      <alignment/>
    </xf>
    <xf numFmtId="0" fontId="5" fillId="0" borderId="66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top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/>
    </xf>
    <xf numFmtId="37" fontId="12" fillId="0" borderId="54" xfId="0" applyNumberFormat="1" applyFont="1" applyBorder="1" applyAlignment="1">
      <alignment wrapText="1"/>
    </xf>
    <xf numFmtId="37" fontId="10" fillId="0" borderId="54" xfId="0" applyNumberFormat="1" applyFont="1" applyBorder="1" applyAlignment="1">
      <alignment wrapText="1"/>
    </xf>
    <xf numFmtId="37" fontId="12" fillId="0" borderId="60" xfId="0" applyNumberFormat="1" applyFont="1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/>
    </xf>
    <xf numFmtId="3" fontId="17" fillId="0" borderId="54" xfId="0" applyNumberFormat="1" applyFont="1" applyBorder="1" applyAlignment="1">
      <alignment/>
    </xf>
    <xf numFmtId="3" fontId="16" fillId="0" borderId="54" xfId="0" applyNumberFormat="1" applyFont="1" applyBorder="1" applyAlignment="1">
      <alignment/>
    </xf>
    <xf numFmtId="3" fontId="16" fillId="0" borderId="60" xfId="0" applyNumberFormat="1" applyFont="1" applyBorder="1" applyAlignment="1">
      <alignment/>
    </xf>
    <xf numFmtId="0" fontId="2" fillId="0" borderId="6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2" fontId="3" fillId="0" borderId="33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24" fillId="0" borderId="33" xfId="0" applyNumberFormat="1" applyFont="1" applyBorder="1" applyAlignment="1">
      <alignment horizontal="center" vertical="top" wrapText="1"/>
    </xf>
    <xf numFmtId="2" fontId="24" fillId="0" borderId="68" xfId="0" applyNumberFormat="1" applyFont="1" applyBorder="1" applyAlignment="1">
      <alignment horizontal="center" vertical="top" wrapText="1"/>
    </xf>
    <xf numFmtId="2" fontId="2" fillId="0" borderId="33" xfId="0" applyNumberFormat="1" applyFont="1" applyBorder="1" applyAlignment="1">
      <alignment horizontal="center" vertical="top" wrapText="1"/>
    </xf>
    <xf numFmtId="2" fontId="3" fillId="0" borderId="68" xfId="0" applyNumberFormat="1" applyFont="1" applyBorder="1" applyAlignment="1">
      <alignment horizontal="center" vertical="top" wrapText="1"/>
    </xf>
    <xf numFmtId="2" fontId="2" fillId="0" borderId="69" xfId="0" applyNumberFormat="1" applyFont="1" applyBorder="1" applyAlignment="1">
      <alignment horizontal="center" vertical="top" wrapText="1"/>
    </xf>
    <xf numFmtId="0" fontId="12" fillId="0" borderId="32" xfId="19" applyFont="1" applyBorder="1" applyAlignment="1">
      <alignment horizontal="center"/>
      <protection/>
    </xf>
    <xf numFmtId="0" fontId="10" fillId="0" borderId="32" xfId="19" applyFont="1" applyBorder="1" applyAlignment="1">
      <alignment horizontal="right"/>
      <protection/>
    </xf>
    <xf numFmtId="3" fontId="10" fillId="0" borderId="55" xfId="19" applyNumberFormat="1" applyFont="1" applyBorder="1" applyAlignment="1">
      <alignment horizontal="center"/>
      <protection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wrapText="1"/>
    </xf>
    <xf numFmtId="3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 wrapText="1"/>
    </xf>
    <xf numFmtId="0" fontId="4" fillId="0" borderId="61" xfId="0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0" fillId="0" borderId="26" xfId="19" applyFont="1" applyBorder="1">
      <alignment/>
      <protection/>
    </xf>
    <xf numFmtId="3" fontId="10" fillId="0" borderId="26" xfId="19" applyNumberFormat="1" applyFont="1" applyBorder="1">
      <alignment/>
      <protection/>
    </xf>
    <xf numFmtId="49" fontId="12" fillId="0" borderId="2" xfId="19" applyNumberFormat="1" applyFont="1" applyBorder="1" applyAlignment="1">
      <alignment horizontal="left"/>
      <protection/>
    </xf>
    <xf numFmtId="3" fontId="4" fillId="0" borderId="21" xfId="20" applyNumberFormat="1" applyFont="1" applyBorder="1">
      <alignment/>
      <protection/>
    </xf>
    <xf numFmtId="0" fontId="10" fillId="0" borderId="0" xfId="19" applyFont="1" applyBorder="1">
      <alignment/>
      <protection/>
    </xf>
    <xf numFmtId="0" fontId="19" fillId="0" borderId="25" xfId="0" applyFont="1" applyBorder="1" applyAlignment="1">
      <alignment horizontal="center"/>
    </xf>
    <xf numFmtId="0" fontId="5" fillId="0" borderId="17" xfId="19" applyFont="1" applyBorder="1" applyAlignment="1">
      <alignment horizontal="left"/>
      <protection/>
    </xf>
    <xf numFmtId="3" fontId="5" fillId="0" borderId="17" xfId="19" applyNumberFormat="1" applyFont="1" applyBorder="1" applyAlignment="1">
      <alignment horizontal="right"/>
      <protection/>
    </xf>
    <xf numFmtId="0" fontId="10" fillId="0" borderId="64" xfId="19" applyFont="1" applyBorder="1" applyAlignment="1">
      <alignment/>
      <protection/>
    </xf>
    <xf numFmtId="0" fontId="19" fillId="0" borderId="26" xfId="0" applyFont="1" applyBorder="1" applyAlignment="1">
      <alignment/>
    </xf>
    <xf numFmtId="49" fontId="10" fillId="0" borderId="23" xfId="19" applyNumberFormat="1" applyFont="1" applyBorder="1" applyAlignment="1">
      <alignment horizontal="center"/>
      <protection/>
    </xf>
    <xf numFmtId="49" fontId="10" fillId="0" borderId="24" xfId="19" applyNumberFormat="1" applyFont="1" applyBorder="1" applyAlignment="1">
      <alignment horizontal="center"/>
      <protection/>
    </xf>
    <xf numFmtId="0" fontId="5" fillId="0" borderId="27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5" fillId="0" borderId="5" xfId="0" applyNumberFormat="1" applyFont="1" applyBorder="1" applyAlignment="1">
      <alignment wrapText="1"/>
    </xf>
    <xf numFmtId="3" fontId="18" fillId="0" borderId="54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12" fillId="0" borderId="32" xfId="19" applyFont="1" applyBorder="1">
      <alignment/>
      <protection/>
    </xf>
    <xf numFmtId="2" fontId="25" fillId="0" borderId="33" xfId="0" applyNumberFormat="1" applyFont="1" applyBorder="1" applyAlignment="1">
      <alignment horizontal="center" vertical="top" wrapText="1"/>
    </xf>
    <xf numFmtId="0" fontId="4" fillId="0" borderId="10" xfId="20" applyFont="1" applyBorder="1">
      <alignment/>
      <protection/>
    </xf>
    <xf numFmtId="0" fontId="4" fillId="0" borderId="31" xfId="20" applyFont="1" applyBorder="1">
      <alignment/>
      <protection/>
    </xf>
    <xf numFmtId="49" fontId="10" fillId="0" borderId="56" xfId="19" applyNumberFormat="1" applyFont="1" applyBorder="1" applyAlignment="1">
      <alignment horizontal="center"/>
      <protection/>
    </xf>
    <xf numFmtId="0" fontId="19" fillId="0" borderId="24" xfId="0" applyFont="1" applyBorder="1" applyAlignment="1">
      <alignment/>
    </xf>
    <xf numFmtId="0" fontId="4" fillId="0" borderId="5" xfId="19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5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0" fillId="0" borderId="24" xfId="19" applyFont="1" applyBorder="1">
      <alignment/>
      <protection/>
    </xf>
    <xf numFmtId="0" fontId="10" fillId="0" borderId="40" xfId="19" applyFont="1" applyBorder="1">
      <alignment/>
      <protection/>
    </xf>
    <xf numFmtId="3" fontId="5" fillId="0" borderId="36" xfId="19" applyNumberFormat="1" applyFont="1" applyBorder="1" applyAlignment="1">
      <alignment horizontal="right"/>
      <protection/>
    </xf>
    <xf numFmtId="3" fontId="5" fillId="0" borderId="57" xfId="19" applyNumberFormat="1" applyFont="1" applyBorder="1" applyAlignment="1">
      <alignment horizontal="right"/>
      <protection/>
    </xf>
    <xf numFmtId="49" fontId="10" fillId="0" borderId="46" xfId="19" applyNumberFormat="1" applyFont="1" applyBorder="1" applyAlignment="1">
      <alignment horizontal="center"/>
      <protection/>
    </xf>
    <xf numFmtId="0" fontId="10" fillId="0" borderId="33" xfId="19" applyFont="1" applyBorder="1" applyAlignment="1">
      <alignment horizontal="center"/>
      <protection/>
    </xf>
    <xf numFmtId="0" fontId="10" fillId="0" borderId="25" xfId="19" applyFont="1" applyBorder="1" applyAlignment="1">
      <alignment horizontal="center"/>
      <protection/>
    </xf>
    <xf numFmtId="0" fontId="19" fillId="0" borderId="26" xfId="0" applyFont="1" applyBorder="1" applyAlignment="1">
      <alignment horizontal="center"/>
    </xf>
    <xf numFmtId="3" fontId="4" fillId="0" borderId="71" xfId="0" applyNumberFormat="1" applyFont="1" applyBorder="1" applyAlignment="1">
      <alignment/>
    </xf>
    <xf numFmtId="0" fontId="5" fillId="0" borderId="72" xfId="0" applyFont="1" applyBorder="1" applyAlignment="1">
      <alignment horizontal="center" vertical="center"/>
    </xf>
    <xf numFmtId="0" fontId="4" fillId="0" borderId="71" xfId="0" applyFont="1" applyBorder="1" applyAlignment="1">
      <alignment/>
    </xf>
    <xf numFmtId="3" fontId="4" fillId="0" borderId="71" xfId="0" applyNumberFormat="1" applyFont="1" applyBorder="1" applyAlignment="1">
      <alignment horizontal="right" vertical="center" wrapText="1"/>
    </xf>
    <xf numFmtId="3" fontId="5" fillId="0" borderId="71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72" xfId="0" applyFont="1" applyBorder="1" applyAlignment="1">
      <alignment horizontal="center"/>
    </xf>
    <xf numFmtId="3" fontId="5" fillId="0" borderId="71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0" fontId="16" fillId="0" borderId="34" xfId="0" applyFont="1" applyBorder="1" applyAlignment="1">
      <alignment shrinkToFit="1"/>
    </xf>
    <xf numFmtId="3" fontId="16" fillId="0" borderId="36" xfId="0" applyNumberFormat="1" applyFont="1" applyBorder="1" applyAlignment="1">
      <alignment/>
    </xf>
    <xf numFmtId="3" fontId="16" fillId="0" borderId="64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31" fillId="0" borderId="64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4" fillId="0" borderId="14" xfId="20" applyFont="1" applyBorder="1">
      <alignment/>
      <protection/>
    </xf>
    <xf numFmtId="3" fontId="10" fillId="0" borderId="3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shrinkToFit="1"/>
    </xf>
    <xf numFmtId="3" fontId="26" fillId="0" borderId="5" xfId="0" applyNumberFormat="1" applyFont="1" applyBorder="1" applyAlignment="1">
      <alignment/>
    </xf>
    <xf numFmtId="3" fontId="3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26" fillId="0" borderId="40" xfId="0" applyNumberFormat="1" applyFont="1" applyBorder="1" applyAlignment="1">
      <alignment/>
    </xf>
    <xf numFmtId="0" fontId="5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65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74" xfId="0" applyFont="1" applyBorder="1" applyAlignment="1">
      <alignment/>
    </xf>
    <xf numFmtId="0" fontId="5" fillId="0" borderId="74" xfId="0" applyFont="1" applyBorder="1" applyAlignment="1">
      <alignment/>
    </xf>
    <xf numFmtId="49" fontId="5" fillId="0" borderId="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59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75" xfId="0" applyBorder="1" applyAlignment="1">
      <alignment/>
    </xf>
    <xf numFmtId="0" fontId="7" fillId="0" borderId="66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2" fontId="3" fillId="0" borderId="71" xfId="0" applyNumberFormat="1" applyFont="1" applyBorder="1" applyAlignment="1">
      <alignment horizontal="center" vertical="top" wrapText="1"/>
    </xf>
    <xf numFmtId="2" fontId="24" fillId="0" borderId="71" xfId="0" applyNumberFormat="1" applyFont="1" applyBorder="1" applyAlignment="1">
      <alignment horizontal="center" vertical="top" wrapText="1"/>
    </xf>
    <xf numFmtId="2" fontId="24" fillId="0" borderId="78" xfId="0" applyNumberFormat="1" applyFont="1" applyBorder="1" applyAlignment="1">
      <alignment horizontal="center" vertical="top" wrapText="1"/>
    </xf>
    <xf numFmtId="2" fontId="2" fillId="0" borderId="79" xfId="0" applyNumberFormat="1" applyFont="1" applyBorder="1" applyAlignment="1">
      <alignment horizontal="center" vertical="top" wrapText="1"/>
    </xf>
    <xf numFmtId="2" fontId="3" fillId="0" borderId="78" xfId="0" applyNumberFormat="1" applyFont="1" applyBorder="1" applyAlignment="1">
      <alignment horizontal="center" vertical="top" wrapText="1"/>
    </xf>
    <xf numFmtId="2" fontId="25" fillId="0" borderId="79" xfId="0" applyNumberFormat="1" applyFont="1" applyBorder="1" applyAlignment="1">
      <alignment horizontal="center" vertical="top" wrapText="1"/>
    </xf>
    <xf numFmtId="2" fontId="2" fillId="0" borderId="80" xfId="0" applyNumberFormat="1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top" wrapText="1"/>
    </xf>
    <xf numFmtId="2" fontId="24" fillId="0" borderId="17" xfId="0" applyNumberFormat="1" applyFont="1" applyBorder="1" applyAlignment="1">
      <alignment horizontal="center" vertical="top" wrapText="1"/>
    </xf>
    <xf numFmtId="2" fontId="24" fillId="0" borderId="81" xfId="0" applyNumberFormat="1" applyFont="1" applyBorder="1" applyAlignment="1">
      <alignment horizontal="center" vertical="top" wrapText="1"/>
    </xf>
    <xf numFmtId="2" fontId="2" fillId="0" borderId="82" xfId="0" applyNumberFormat="1" applyFont="1" applyBorder="1" applyAlignment="1">
      <alignment horizontal="center" vertical="top" wrapText="1"/>
    </xf>
    <xf numFmtId="2" fontId="3" fillId="0" borderId="81" xfId="0" applyNumberFormat="1" applyFont="1" applyBorder="1" applyAlignment="1">
      <alignment horizontal="center" vertical="top" wrapText="1"/>
    </xf>
    <xf numFmtId="2" fontId="25" fillId="0" borderId="82" xfId="0" applyNumberFormat="1" applyFont="1" applyBorder="1" applyAlignment="1">
      <alignment horizontal="center" vertical="top" wrapText="1"/>
    </xf>
    <xf numFmtId="2" fontId="2" fillId="0" borderId="83" xfId="0" applyNumberFormat="1" applyFont="1" applyBorder="1" applyAlignment="1">
      <alignment horizontal="center" vertical="top" wrapText="1"/>
    </xf>
    <xf numFmtId="3" fontId="9" fillId="0" borderId="27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/>
    </xf>
    <xf numFmtId="3" fontId="4" fillId="0" borderId="36" xfId="0" applyNumberFormat="1" applyFont="1" applyBorder="1" applyAlignment="1">
      <alignment wrapText="1"/>
    </xf>
    <xf numFmtId="3" fontId="4" fillId="0" borderId="4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1" xfId="0" applyNumberFormat="1" applyFont="1" applyBorder="1" applyAlignment="1">
      <alignment wrapText="1"/>
    </xf>
    <xf numFmtId="3" fontId="4" fillId="0" borderId="36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31" fillId="0" borderId="3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7" fillId="0" borderId="72" xfId="0" applyFont="1" applyBorder="1" applyAlignment="1">
      <alignment horizontal="center"/>
    </xf>
    <xf numFmtId="3" fontId="26" fillId="0" borderId="71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3" fontId="8" fillId="0" borderId="84" xfId="0" applyNumberFormat="1" applyFont="1" applyBorder="1" applyAlignment="1">
      <alignment/>
    </xf>
    <xf numFmtId="3" fontId="26" fillId="0" borderId="73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3" fontId="26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3" fontId="8" fillId="0" borderId="84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0" fontId="5" fillId="0" borderId="52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/>
    </xf>
    <xf numFmtId="3" fontId="2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0" fontId="10" fillId="0" borderId="70" xfId="19" applyFont="1" applyBorder="1" applyAlignment="1">
      <alignment/>
      <protection/>
    </xf>
    <xf numFmtId="3" fontId="10" fillId="0" borderId="24" xfId="19" applyNumberFormat="1" applyFont="1" applyBorder="1">
      <alignment/>
      <protection/>
    </xf>
    <xf numFmtId="3" fontId="10" fillId="0" borderId="70" xfId="19" applyNumberFormat="1" applyFont="1" applyBorder="1">
      <alignment/>
      <protection/>
    </xf>
    <xf numFmtId="0" fontId="10" fillId="0" borderId="64" xfId="19" applyFont="1" applyBorder="1">
      <alignment/>
      <protection/>
    </xf>
    <xf numFmtId="0" fontId="10" fillId="0" borderId="56" xfId="19" applyFont="1" applyBorder="1">
      <alignment/>
      <protection/>
    </xf>
    <xf numFmtId="0" fontId="10" fillId="0" borderId="70" xfId="19" applyFont="1" applyBorder="1">
      <alignment/>
      <protection/>
    </xf>
    <xf numFmtId="0" fontId="12" fillId="0" borderId="36" xfId="19" applyFont="1" applyBorder="1">
      <alignment/>
      <protection/>
    </xf>
    <xf numFmtId="3" fontId="11" fillId="0" borderId="17" xfId="0" applyNumberFormat="1" applyFont="1" applyBorder="1" applyAlignment="1">
      <alignment/>
    </xf>
    <xf numFmtId="3" fontId="11" fillId="0" borderId="71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4" xfId="19" applyNumberFormat="1" applyFont="1" applyBorder="1" applyAlignment="1">
      <alignment horizontal="right"/>
      <protection/>
    </xf>
    <xf numFmtId="3" fontId="5" fillId="0" borderId="60" xfId="19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4" fillId="0" borderId="65" xfId="19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5" xfId="0" applyNumberFormat="1" applyFont="1" applyBorder="1" applyAlignment="1">
      <alignment wrapText="1"/>
    </xf>
    <xf numFmtId="3" fontId="10" fillId="0" borderId="49" xfId="19" applyNumberFormat="1" applyFont="1" applyBorder="1">
      <alignment/>
      <protection/>
    </xf>
    <xf numFmtId="3" fontId="10" fillId="0" borderId="50" xfId="19" applyNumberFormat="1" applyFont="1" applyBorder="1">
      <alignment/>
      <protection/>
    </xf>
    <xf numFmtId="3" fontId="10" fillId="0" borderId="16" xfId="19" applyNumberFormat="1" applyFont="1" applyBorder="1">
      <alignment/>
      <protection/>
    </xf>
    <xf numFmtId="3" fontId="10" fillId="0" borderId="38" xfId="19" applyNumberFormat="1" applyFont="1" applyBorder="1">
      <alignment/>
      <protection/>
    </xf>
    <xf numFmtId="0" fontId="4" fillId="0" borderId="56" xfId="19" applyFont="1" applyBorder="1" applyAlignment="1">
      <alignment horizontal="left"/>
      <protection/>
    </xf>
    <xf numFmtId="0" fontId="4" fillId="0" borderId="64" xfId="19" applyFont="1" applyBorder="1">
      <alignment/>
      <protection/>
    </xf>
    <xf numFmtId="0" fontId="4" fillId="0" borderId="56" xfId="19" applyFont="1" applyBorder="1">
      <alignment/>
      <protection/>
    </xf>
    <xf numFmtId="0" fontId="4" fillId="0" borderId="39" xfId="19" applyFont="1" applyBorder="1" applyAlignment="1">
      <alignment horizontal="right"/>
      <protection/>
    </xf>
    <xf numFmtId="0" fontId="4" fillId="0" borderId="4" xfId="19" applyFont="1" applyBorder="1" applyAlignment="1">
      <alignment horizontal="left"/>
      <protection/>
    </xf>
    <xf numFmtId="0" fontId="4" fillId="0" borderId="4" xfId="19" applyFont="1" applyBorder="1">
      <alignment/>
      <protection/>
    </xf>
    <xf numFmtId="0" fontId="5" fillId="0" borderId="4" xfId="19" applyFont="1" applyBorder="1" applyAlignment="1">
      <alignment horizontal="left"/>
      <protection/>
    </xf>
    <xf numFmtId="3" fontId="5" fillId="0" borderId="54" xfId="19" applyNumberFormat="1" applyFont="1" applyBorder="1" applyAlignment="1">
      <alignment horizontal="right"/>
      <protection/>
    </xf>
    <xf numFmtId="3" fontId="7" fillId="0" borderId="71" xfId="0" applyNumberFormat="1" applyFont="1" applyBorder="1" applyAlignment="1">
      <alignment/>
    </xf>
    <xf numFmtId="3" fontId="9" fillId="0" borderId="51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 wrapText="1"/>
    </xf>
    <xf numFmtId="3" fontId="4" fillId="0" borderId="26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31" fillId="0" borderId="2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4" xfId="0" applyNumberFormat="1" applyFont="1" applyBorder="1" applyAlignment="1">
      <alignment wrapText="1"/>
    </xf>
    <xf numFmtId="3" fontId="5" fillId="0" borderId="54" xfId="0" applyNumberFormat="1" applyFont="1" applyBorder="1" applyAlignment="1">
      <alignment/>
    </xf>
    <xf numFmtId="3" fontId="5" fillId="0" borderId="54" xfId="0" applyNumberFormat="1" applyFont="1" applyBorder="1" applyAlignment="1">
      <alignment wrapText="1"/>
    </xf>
    <xf numFmtId="3" fontId="5" fillId="0" borderId="54" xfId="0" applyNumberFormat="1" applyFont="1" applyBorder="1" applyAlignment="1">
      <alignment/>
    </xf>
    <xf numFmtId="0" fontId="5" fillId="0" borderId="60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/>
    </xf>
    <xf numFmtId="0" fontId="5" fillId="0" borderId="60" xfId="0" applyFont="1" applyBorder="1" applyAlignment="1">
      <alignment horizontal="center"/>
    </xf>
    <xf numFmtId="3" fontId="5" fillId="0" borderId="59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3" fontId="5" fillId="0" borderId="0" xfId="0" applyNumberFormat="1" applyFont="1" applyBorder="1" applyAlignment="1">
      <alignment/>
    </xf>
    <xf numFmtId="49" fontId="11" fillId="0" borderId="8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86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5" fillId="0" borderId="87" xfId="0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91" xfId="0" applyFont="1" applyBorder="1" applyAlignment="1">
      <alignment/>
    </xf>
    <xf numFmtId="0" fontId="15" fillId="0" borderId="90" xfId="0" applyFont="1" applyBorder="1" applyAlignment="1">
      <alignment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91" xfId="0" applyNumberFormat="1" applyBorder="1" applyAlignment="1">
      <alignment/>
    </xf>
    <xf numFmtId="0" fontId="0" fillId="0" borderId="90" xfId="0" applyBorder="1" applyAlignment="1">
      <alignment/>
    </xf>
    <xf numFmtId="0" fontId="15" fillId="0" borderId="90" xfId="0" applyFont="1" applyFill="1" applyBorder="1" applyAlignment="1">
      <alignment horizontal="left"/>
    </xf>
    <xf numFmtId="0" fontId="15" fillId="0" borderId="17" xfId="0" applyFont="1" applyBorder="1" applyAlignment="1">
      <alignment/>
    </xf>
    <xf numFmtId="1" fontId="15" fillId="0" borderId="91" xfId="0" applyNumberFormat="1" applyFont="1" applyBorder="1" applyAlignment="1">
      <alignment/>
    </xf>
    <xf numFmtId="0" fontId="35" fillId="0" borderId="92" xfId="0" applyFont="1" applyBorder="1" applyAlignment="1">
      <alignment/>
    </xf>
    <xf numFmtId="0" fontId="0" fillId="0" borderId="81" xfId="0" applyBorder="1" applyAlignment="1">
      <alignment horizontal="center"/>
    </xf>
    <xf numFmtId="0" fontId="15" fillId="0" borderId="81" xfId="0" applyFont="1" applyBorder="1" applyAlignment="1">
      <alignment/>
    </xf>
    <xf numFmtId="1" fontId="15" fillId="0" borderId="93" xfId="0" applyNumberFormat="1" applyFont="1" applyBorder="1" applyAlignment="1">
      <alignment/>
    </xf>
    <xf numFmtId="0" fontId="0" fillId="0" borderId="94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1" fontId="0" fillId="0" borderId="32" xfId="0" applyNumberFormat="1" applyBorder="1" applyAlignment="1">
      <alignment/>
    </xf>
    <xf numFmtId="1" fontId="0" fillId="0" borderId="95" xfId="0" applyNumberFormat="1" applyBorder="1" applyAlignment="1">
      <alignment/>
    </xf>
    <xf numFmtId="0" fontId="0" fillId="0" borderId="90" xfId="0" applyFont="1" applyBorder="1" applyAlignment="1">
      <alignment/>
    </xf>
    <xf numFmtId="0" fontId="0" fillId="0" borderId="17" xfId="0" applyBorder="1" applyAlignment="1" quotePrefix="1">
      <alignment horizontal="right"/>
    </xf>
    <xf numFmtId="0" fontId="3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91" xfId="0" applyFont="1" applyBorder="1" applyAlignment="1">
      <alignment/>
    </xf>
    <xf numFmtId="3" fontId="15" fillId="0" borderId="93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0" fillId="0" borderId="90" xfId="0" applyBorder="1" applyAlignment="1">
      <alignment horizontal="left"/>
    </xf>
    <xf numFmtId="0" fontId="15" fillId="0" borderId="9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 quotePrefix="1">
      <alignment horizontal="right"/>
    </xf>
    <xf numFmtId="1" fontId="15" fillId="0" borderId="91" xfId="0" applyNumberFormat="1" applyFont="1" applyBorder="1" applyAlignment="1" quotePrefix="1">
      <alignment horizontal="right"/>
    </xf>
    <xf numFmtId="0" fontId="15" fillId="0" borderId="91" xfId="0" applyFont="1" applyBorder="1" applyAlignment="1" quotePrefix="1">
      <alignment horizontal="right"/>
    </xf>
    <xf numFmtId="1" fontId="15" fillId="0" borderId="17" xfId="0" applyNumberFormat="1" applyFont="1" applyBorder="1" applyAlignment="1" quotePrefix="1">
      <alignment horizontal="right"/>
    </xf>
    <xf numFmtId="0" fontId="37" fillId="0" borderId="81" xfId="0" applyFont="1" applyBorder="1" applyAlignment="1">
      <alignment horizontal="center"/>
    </xf>
    <xf numFmtId="0" fontId="35" fillId="0" borderId="81" xfId="0" applyFont="1" applyBorder="1" applyAlignment="1">
      <alignment/>
    </xf>
    <xf numFmtId="0" fontId="35" fillId="0" borderId="93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 quotePrefix="1">
      <alignment horizontal="right"/>
    </xf>
    <xf numFmtId="1" fontId="0" fillId="0" borderId="36" xfId="0" applyNumberFormat="1" applyBorder="1" applyAlignment="1">
      <alignment/>
    </xf>
    <xf numFmtId="1" fontId="0" fillId="0" borderId="97" xfId="0" applyNumberFormat="1" applyBorder="1" applyAlignment="1">
      <alignment/>
    </xf>
    <xf numFmtId="3" fontId="35" fillId="0" borderId="93" xfId="0" applyNumberFormat="1" applyFont="1" applyBorder="1" applyAlignment="1">
      <alignment/>
    </xf>
    <xf numFmtId="0" fontId="37" fillId="0" borderId="0" xfId="0" applyFont="1" applyBorder="1" applyAlignment="1">
      <alignment horizontal="center"/>
    </xf>
    <xf numFmtId="3" fontId="35" fillId="0" borderId="0" xfId="0" applyNumberFormat="1" applyFont="1" applyBorder="1" applyAlignment="1">
      <alignment/>
    </xf>
    <xf numFmtId="0" fontId="15" fillId="0" borderId="90" xfId="0" applyFont="1" applyBorder="1" applyAlignment="1">
      <alignment horizontal="center"/>
    </xf>
    <xf numFmtId="3" fontId="15" fillId="0" borderId="17" xfId="0" applyNumberFormat="1" applyFont="1" applyBorder="1" applyAlignment="1">
      <alignment/>
    </xf>
    <xf numFmtId="3" fontId="15" fillId="0" borderId="9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91" xfId="0" applyNumberFormat="1" applyBorder="1" applyAlignment="1">
      <alignment/>
    </xf>
    <xf numFmtId="0" fontId="0" fillId="0" borderId="36" xfId="0" applyBorder="1" applyAlignment="1">
      <alignment/>
    </xf>
    <xf numFmtId="3" fontId="15" fillId="0" borderId="36" xfId="0" applyNumberFormat="1" applyFont="1" applyBorder="1" applyAlignment="1">
      <alignment/>
    </xf>
    <xf numFmtId="3" fontId="15" fillId="0" borderId="97" xfId="0" applyNumberFormat="1" applyFont="1" applyBorder="1" applyAlignment="1">
      <alignment/>
    </xf>
    <xf numFmtId="0" fontId="0" fillId="0" borderId="81" xfId="0" applyBorder="1" applyAlignment="1">
      <alignment/>
    </xf>
    <xf numFmtId="3" fontId="15" fillId="0" borderId="8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9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97" xfId="0" applyNumberForma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9" xfId="0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0" fontId="4" fillId="0" borderId="98" xfId="0" applyFont="1" applyBorder="1" applyAlignment="1">
      <alignment horizontal="left" vertical="top"/>
    </xf>
    <xf numFmtId="0" fontId="4" fillId="0" borderId="98" xfId="0" applyFont="1" applyBorder="1" applyAlignment="1">
      <alignment horizontal="left" vertical="top" wrapText="1"/>
    </xf>
    <xf numFmtId="3" fontId="4" fillId="0" borderId="99" xfId="0" applyNumberFormat="1" applyFont="1" applyBorder="1" applyAlignment="1">
      <alignment horizontal="center" vertical="top" wrapText="1"/>
    </xf>
    <xf numFmtId="3" fontId="4" fillId="0" borderId="100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/>
    </xf>
    <xf numFmtId="3" fontId="4" fillId="0" borderId="53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101" xfId="0" applyFont="1" applyBorder="1" applyAlignment="1">
      <alignment horizontal="center" vertical="top"/>
    </xf>
    <xf numFmtId="3" fontId="4" fillId="0" borderId="27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29" xfId="0" applyFont="1" applyBorder="1" applyAlignment="1">
      <alignment horizontal="center"/>
    </xf>
    <xf numFmtId="3" fontId="4" fillId="0" borderId="55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0" fillId="0" borderId="0" xfId="0" applyFill="1" applyAlignment="1">
      <alignment/>
    </xf>
    <xf numFmtId="0" fontId="5" fillId="0" borderId="34" xfId="0" applyFont="1" applyBorder="1" applyAlignment="1">
      <alignment horizontal="center"/>
    </xf>
    <xf numFmtId="0" fontId="11" fillId="0" borderId="36" xfId="0" applyFont="1" applyBorder="1" applyAlignment="1">
      <alignment/>
    </xf>
    <xf numFmtId="3" fontId="5" fillId="0" borderId="36" xfId="0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top" wrapText="1"/>
    </xf>
    <xf numFmtId="3" fontId="5" fillId="0" borderId="5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justify"/>
    </xf>
    <xf numFmtId="0" fontId="4" fillId="0" borderId="17" xfId="0" applyFont="1" applyBorder="1" applyAlignment="1">
      <alignment horizontal="justify" wrapText="1"/>
    </xf>
    <xf numFmtId="0" fontId="4" fillId="0" borderId="17" xfId="0" applyFont="1" applyBorder="1" applyAlignment="1">
      <alignment horizontal="justify" vertical="top"/>
    </xf>
    <xf numFmtId="0" fontId="11" fillId="0" borderId="17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justify" wrapText="1"/>
    </xf>
    <xf numFmtId="0" fontId="4" fillId="0" borderId="39" xfId="0" applyFont="1" applyBorder="1" applyAlignment="1">
      <alignment horizontal="center"/>
    </xf>
    <xf numFmtId="0" fontId="4" fillId="0" borderId="4" xfId="0" applyFont="1" applyFill="1" applyBorder="1" applyAlignment="1">
      <alignment horizontal="justify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29" xfId="0" applyFont="1" applyBorder="1" applyAlignment="1">
      <alignment/>
    </xf>
    <xf numFmtId="0" fontId="32" fillId="0" borderId="32" xfId="0" applyFont="1" applyBorder="1" applyAlignment="1">
      <alignment/>
    </xf>
    <xf numFmtId="3" fontId="32" fillId="0" borderId="32" xfId="0" applyNumberFormat="1" applyFont="1" applyBorder="1" applyAlignment="1">
      <alignment/>
    </xf>
    <xf numFmtId="0" fontId="32" fillId="0" borderId="3" xfId="0" applyFont="1" applyBorder="1" applyAlignment="1">
      <alignment/>
    </xf>
    <xf numFmtId="0" fontId="32" fillId="0" borderId="17" xfId="0" applyFont="1" applyBorder="1" applyAlignment="1">
      <alignment/>
    </xf>
    <xf numFmtId="3" fontId="32" fillId="0" borderId="17" xfId="0" applyNumberFormat="1" applyFont="1" applyBorder="1" applyAlignment="1">
      <alignment/>
    </xf>
    <xf numFmtId="0" fontId="31" fillId="0" borderId="3" xfId="0" applyFont="1" applyBorder="1" applyAlignment="1">
      <alignment/>
    </xf>
    <xf numFmtId="0" fontId="31" fillId="0" borderId="17" xfId="0" applyFont="1" applyBorder="1" applyAlignment="1">
      <alignment/>
    </xf>
    <xf numFmtId="3" fontId="31" fillId="0" borderId="17" xfId="0" applyNumberFormat="1" applyFont="1" applyBorder="1" applyAlignment="1">
      <alignment/>
    </xf>
    <xf numFmtId="0" fontId="31" fillId="0" borderId="34" xfId="0" applyFont="1" applyBorder="1" applyAlignment="1">
      <alignment/>
    </xf>
    <xf numFmtId="0" fontId="31" fillId="0" borderId="36" xfId="0" applyFont="1" applyBorder="1" applyAlignment="1">
      <alignment/>
    </xf>
    <xf numFmtId="0" fontId="40" fillId="0" borderId="39" xfId="0" applyFont="1" applyBorder="1" applyAlignment="1">
      <alignment/>
    </xf>
    <xf numFmtId="3" fontId="40" fillId="0" borderId="4" xfId="0" applyNumberFormat="1" applyFont="1" applyBorder="1" applyAlignment="1">
      <alignment/>
    </xf>
    <xf numFmtId="0" fontId="5" fillId="0" borderId="28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3" fontId="5" fillId="0" borderId="57" xfId="0" applyNumberFormat="1" applyFont="1" applyBorder="1" applyAlignment="1">
      <alignment/>
    </xf>
    <xf numFmtId="3" fontId="0" fillId="0" borderId="17" xfId="0" applyNumberFormat="1" applyBorder="1" applyAlignment="1" quotePrefix="1">
      <alignment horizontal="right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90" xfId="0" applyFont="1" applyBorder="1" applyAlignment="1">
      <alignment horizontal="left"/>
    </xf>
    <xf numFmtId="0" fontId="0" fillId="0" borderId="91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3" fillId="0" borderId="38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3" fillId="0" borderId="3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3" fontId="33" fillId="0" borderId="17" xfId="0" applyNumberFormat="1" applyFont="1" applyFill="1" applyBorder="1" applyAlignment="1">
      <alignment horizontal="right" vertical="center"/>
    </xf>
    <xf numFmtId="3" fontId="34" fillId="0" borderId="54" xfId="0" applyNumberFormat="1" applyFont="1" applyFill="1" applyBorder="1" applyAlignment="1">
      <alignment horizontal="right" vertical="center"/>
    </xf>
    <xf numFmtId="3" fontId="33" fillId="0" borderId="1" xfId="0" applyNumberFormat="1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vertical="center"/>
    </xf>
    <xf numFmtId="3" fontId="33" fillId="0" borderId="32" xfId="0" applyNumberFormat="1" applyFont="1" applyFill="1" applyBorder="1" applyAlignment="1">
      <alignment horizontal="right" vertical="center"/>
    </xf>
    <xf numFmtId="3" fontId="33" fillId="0" borderId="46" xfId="0" applyNumberFormat="1" applyFont="1" applyFill="1" applyBorder="1" applyAlignment="1">
      <alignment horizontal="right" vertical="center"/>
    </xf>
    <xf numFmtId="0" fontId="33" fillId="0" borderId="32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3" fontId="34" fillId="0" borderId="17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3" fillId="0" borderId="39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3" fontId="34" fillId="0" borderId="4" xfId="0" applyNumberFormat="1" applyFont="1" applyFill="1" applyBorder="1" applyAlignment="1">
      <alignment horizontal="right" vertical="center"/>
    </xf>
    <xf numFmtId="3" fontId="34" fillId="0" borderId="60" xfId="0" applyNumberFormat="1" applyFont="1" applyFill="1" applyBorder="1" applyAlignment="1">
      <alignment horizontal="right" vertical="center"/>
    </xf>
    <xf numFmtId="3" fontId="34" fillId="0" borderId="24" xfId="0" applyNumberFormat="1" applyFont="1" applyFill="1" applyBorder="1" applyAlignment="1">
      <alignment horizontal="right" vertical="center"/>
    </xf>
    <xf numFmtId="0" fontId="41" fillId="0" borderId="5" xfId="0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right" vertical="center"/>
    </xf>
    <xf numFmtId="3" fontId="33" fillId="0" borderId="33" xfId="0" applyNumberFormat="1" applyFont="1" applyFill="1" applyBorder="1" applyAlignment="1">
      <alignment horizontal="right" vertical="center"/>
    </xf>
    <xf numFmtId="3" fontId="34" fillId="0" borderId="5" xfId="0" applyNumberFormat="1" applyFont="1" applyFill="1" applyBorder="1" applyAlignment="1">
      <alignment horizontal="right" vertical="center"/>
    </xf>
    <xf numFmtId="3" fontId="34" fillId="0" borderId="40" xfId="0" applyNumberFormat="1" applyFont="1" applyFill="1" applyBorder="1" applyAlignment="1">
      <alignment horizontal="right" vertical="center"/>
    </xf>
    <xf numFmtId="10" fontId="9" fillId="0" borderId="55" xfId="0" applyNumberFormat="1" applyFont="1" applyBorder="1" applyAlignment="1">
      <alignment horizontal="right" vertical="center" wrapText="1"/>
    </xf>
    <xf numFmtId="10" fontId="4" fillId="0" borderId="55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49" fontId="5" fillId="0" borderId="65" xfId="0" applyNumberFormat="1" applyFont="1" applyBorder="1" applyAlignment="1">
      <alignment/>
    </xf>
    <xf numFmtId="0" fontId="15" fillId="0" borderId="56" xfId="0" applyFont="1" applyBorder="1" applyAlignment="1">
      <alignment/>
    </xf>
    <xf numFmtId="10" fontId="9" fillId="0" borderId="60" xfId="0" applyNumberFormat="1" applyFont="1" applyBorder="1" applyAlignment="1">
      <alignment horizontal="right" vertical="center" wrapText="1"/>
    </xf>
    <xf numFmtId="0" fontId="17" fillId="0" borderId="0" xfId="20" applyFont="1" applyAlignment="1">
      <alignment horizontal="lef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1" fillId="2" borderId="3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3" fontId="5" fillId="2" borderId="54" xfId="0" applyNumberFormat="1" applyFont="1" applyFill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32" fillId="0" borderId="36" xfId="0" applyFont="1" applyBorder="1" applyAlignment="1">
      <alignment horizontal="center"/>
    </xf>
    <xf numFmtId="3" fontId="32" fillId="0" borderId="36" xfId="0" applyNumberFormat="1" applyFont="1" applyBorder="1" applyAlignment="1">
      <alignment horizontal="center"/>
    </xf>
    <xf numFmtId="1" fontId="32" fillId="0" borderId="36" xfId="0" applyNumberFormat="1" applyFont="1" applyBorder="1" applyAlignment="1">
      <alignment horizontal="center"/>
    </xf>
    <xf numFmtId="3" fontId="32" fillId="0" borderId="36" xfId="0" applyNumberFormat="1" applyFont="1" applyBorder="1" applyAlignment="1">
      <alignment/>
    </xf>
    <xf numFmtId="3" fontId="32" fillId="0" borderId="64" xfId="0" applyNumberFormat="1" applyFont="1" applyBorder="1" applyAlignment="1">
      <alignment/>
    </xf>
    <xf numFmtId="3" fontId="31" fillId="2" borderId="57" xfId="0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8" xfId="0" applyFont="1" applyBorder="1" applyAlignment="1">
      <alignment/>
    </xf>
    <xf numFmtId="3" fontId="31" fillId="0" borderId="36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32" fillId="0" borderId="4" xfId="0" applyFont="1" applyBorder="1" applyAlignment="1">
      <alignment horizontal="center"/>
    </xf>
    <xf numFmtId="3" fontId="32" fillId="0" borderId="4" xfId="0" applyNumberFormat="1" applyFont="1" applyBorder="1" applyAlignment="1">
      <alignment horizontal="center"/>
    </xf>
    <xf numFmtId="3" fontId="31" fillId="0" borderId="4" xfId="0" applyNumberFormat="1" applyFont="1" applyBorder="1" applyAlignment="1">
      <alignment/>
    </xf>
    <xf numFmtId="3" fontId="31" fillId="0" borderId="40" xfId="0" applyNumberFormat="1" applyFont="1" applyBorder="1" applyAlignment="1">
      <alignment/>
    </xf>
    <xf numFmtId="3" fontId="31" fillId="2" borderId="6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33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3" fontId="10" fillId="0" borderId="17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3" fontId="12" fillId="0" borderId="5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10" fillId="0" borderId="34" xfId="0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6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3" fontId="12" fillId="0" borderId="40" xfId="0" applyNumberFormat="1" applyFont="1" applyBorder="1" applyAlignment="1">
      <alignment horizontal="right"/>
    </xf>
    <xf numFmtId="3" fontId="12" fillId="0" borderId="6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0" fontId="12" fillId="0" borderId="3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10" fillId="0" borderId="36" xfId="0" applyNumberFormat="1" applyFont="1" applyBorder="1" applyAlignment="1">
      <alignment horizontal="right"/>
    </xf>
    <xf numFmtId="0" fontId="12" fillId="0" borderId="4" xfId="0" applyFont="1" applyBorder="1" applyAlignment="1">
      <alignment/>
    </xf>
    <xf numFmtId="3" fontId="12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36" xfId="0" applyFont="1" applyBorder="1" applyAlignment="1">
      <alignment/>
    </xf>
    <xf numFmtId="3" fontId="5" fillId="0" borderId="57" xfId="0" applyNumberFormat="1" applyFont="1" applyBorder="1" applyAlignment="1">
      <alignment/>
    </xf>
    <xf numFmtId="0" fontId="5" fillId="0" borderId="10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165" fontId="31" fillId="0" borderId="17" xfId="0" applyNumberFormat="1" applyFont="1" applyBorder="1" applyAlignment="1">
      <alignment/>
    </xf>
    <xf numFmtId="165" fontId="32" fillId="0" borderId="32" xfId="0" applyNumberFormat="1" applyFont="1" applyBorder="1" applyAlignment="1">
      <alignment/>
    </xf>
    <xf numFmtId="165" fontId="31" fillId="0" borderId="32" xfId="0" applyNumberFormat="1" applyFont="1" applyBorder="1" applyAlignment="1">
      <alignment/>
    </xf>
    <xf numFmtId="165" fontId="32" fillId="0" borderId="55" xfId="0" applyNumberFormat="1" applyFont="1" applyBorder="1" applyAlignment="1">
      <alignment/>
    </xf>
    <xf numFmtId="165" fontId="31" fillId="0" borderId="55" xfId="0" applyNumberFormat="1" applyFont="1" applyBorder="1" applyAlignment="1">
      <alignment/>
    </xf>
    <xf numFmtId="165" fontId="31" fillId="0" borderId="4" xfId="0" applyNumberFormat="1" applyFont="1" applyBorder="1" applyAlignment="1">
      <alignment/>
    </xf>
    <xf numFmtId="165" fontId="31" fillId="0" borderId="60" xfId="0" applyNumberFormat="1" applyFont="1" applyBorder="1" applyAlignment="1">
      <alignment/>
    </xf>
    <xf numFmtId="165" fontId="32" fillId="0" borderId="0" xfId="0" applyNumberFormat="1" applyFont="1" applyAlignment="1">
      <alignment/>
    </xf>
    <xf numFmtId="3" fontId="17" fillId="0" borderId="71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/>
    </xf>
    <xf numFmtId="3" fontId="9" fillId="0" borderId="54" xfId="0" applyNumberFormat="1" applyFont="1" applyBorder="1" applyAlignment="1">
      <alignment/>
    </xf>
    <xf numFmtId="0" fontId="32" fillId="0" borderId="17" xfId="0" applyFont="1" applyBorder="1" applyAlignment="1">
      <alignment horizontal="justify" vertical="top" wrapText="1"/>
    </xf>
    <xf numFmtId="0" fontId="32" fillId="0" borderId="3" xfId="0" applyFont="1" applyBorder="1" applyAlignment="1">
      <alignment horizontal="justify" vertical="top" wrapText="1"/>
    </xf>
    <xf numFmtId="0" fontId="31" fillId="0" borderId="28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54" xfId="0" applyFont="1" applyBorder="1" applyAlignment="1">
      <alignment horizontal="center" vertical="top" wrapText="1"/>
    </xf>
    <xf numFmtId="0" fontId="32" fillId="0" borderId="54" xfId="0" applyFont="1" applyBorder="1" applyAlignment="1">
      <alignment horizontal="right" wrapText="1"/>
    </xf>
    <xf numFmtId="3" fontId="31" fillId="0" borderId="60" xfId="0" applyNumberFormat="1" applyFont="1" applyBorder="1" applyAlignment="1">
      <alignment horizontal="right" wrapText="1"/>
    </xf>
    <xf numFmtId="3" fontId="10" fillId="0" borderId="17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Border="1" applyAlignment="1">
      <alignment horizontal="center"/>
    </xf>
    <xf numFmtId="3" fontId="32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60" xfId="0" applyNumberFormat="1" applyFont="1" applyBorder="1" applyAlignment="1">
      <alignment horizontal="right"/>
    </xf>
    <xf numFmtId="3" fontId="31" fillId="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3" fillId="0" borderId="0" xfId="0" applyFont="1" applyAlignment="1">
      <alignment/>
    </xf>
    <xf numFmtId="3" fontId="4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9" fillId="0" borderId="103" xfId="0" applyFont="1" applyFill="1" applyBorder="1" applyAlignment="1">
      <alignment horizontal="center"/>
    </xf>
    <xf numFmtId="0" fontId="39" fillId="0" borderId="104" xfId="0" applyFont="1" applyFill="1" applyBorder="1" applyAlignment="1">
      <alignment horizontal="center"/>
    </xf>
    <xf numFmtId="0" fontId="39" fillId="0" borderId="104" xfId="0" applyFont="1" applyFill="1" applyBorder="1" applyAlignment="1">
      <alignment/>
    </xf>
    <xf numFmtId="0" fontId="39" fillId="0" borderId="104" xfId="0" applyFont="1" applyFill="1" applyBorder="1" applyAlignment="1">
      <alignment horizontal="left"/>
    </xf>
    <xf numFmtId="3" fontId="39" fillId="0" borderId="104" xfId="0" applyNumberFormat="1" applyFont="1" applyFill="1" applyBorder="1" applyAlignment="1">
      <alignment/>
    </xf>
    <xf numFmtId="3" fontId="39" fillId="0" borderId="105" xfId="0" applyNumberFormat="1" applyFont="1" applyFill="1" applyBorder="1" applyAlignment="1">
      <alignment/>
    </xf>
    <xf numFmtId="3" fontId="39" fillId="0" borderId="106" xfId="0" applyNumberFormat="1" applyFont="1" applyFill="1" applyBorder="1" applyAlignment="1">
      <alignment/>
    </xf>
    <xf numFmtId="3" fontId="39" fillId="0" borderId="107" xfId="0" applyNumberFormat="1" applyFont="1" applyFill="1" applyBorder="1" applyAlignment="1">
      <alignment/>
    </xf>
    <xf numFmtId="49" fontId="39" fillId="0" borderId="108" xfId="0" applyNumberFormat="1" applyFont="1" applyFill="1" applyBorder="1" applyAlignment="1">
      <alignment wrapText="1"/>
    </xf>
    <xf numFmtId="3" fontId="39" fillId="0" borderId="109" xfId="0" applyNumberFormat="1" applyFont="1" applyFill="1" applyBorder="1" applyAlignment="1">
      <alignment/>
    </xf>
    <xf numFmtId="3" fontId="39" fillId="0" borderId="110" xfId="0" applyNumberFormat="1" applyFont="1" applyFill="1" applyBorder="1" applyAlignment="1">
      <alignment/>
    </xf>
    <xf numFmtId="3" fontId="39" fillId="0" borderId="111" xfId="0" applyNumberFormat="1" applyFont="1" applyFill="1" applyBorder="1" applyAlignment="1">
      <alignment/>
    </xf>
    <xf numFmtId="3" fontId="39" fillId="0" borderId="112" xfId="0" applyNumberFormat="1" applyFont="1" applyBorder="1" applyAlignment="1">
      <alignment/>
    </xf>
    <xf numFmtId="3" fontId="39" fillId="0" borderId="113" xfId="0" applyNumberFormat="1" applyFont="1" applyBorder="1" applyAlignment="1">
      <alignment/>
    </xf>
    <xf numFmtId="3" fontId="39" fillId="0" borderId="111" xfId="0" applyNumberFormat="1" applyFont="1" applyBorder="1" applyAlignment="1">
      <alignment/>
    </xf>
    <xf numFmtId="3" fontId="39" fillId="0" borderId="114" xfId="0" applyNumberFormat="1" applyFont="1" applyBorder="1" applyAlignment="1">
      <alignment/>
    </xf>
    <xf numFmtId="0" fontId="48" fillId="2" borderId="115" xfId="0" applyFont="1" applyFill="1" applyBorder="1" applyAlignment="1">
      <alignment/>
    </xf>
    <xf numFmtId="0" fontId="39" fillId="0" borderId="103" xfId="0" applyFont="1" applyBorder="1" applyAlignment="1">
      <alignment horizontal="center"/>
    </xf>
    <xf numFmtId="0" fontId="39" fillId="0" borderId="116" xfId="0" applyFont="1" applyFill="1" applyBorder="1" applyAlignment="1">
      <alignment horizontal="center"/>
    </xf>
    <xf numFmtId="0" fontId="39" fillId="0" borderId="116" xfId="0" applyFont="1" applyFill="1" applyBorder="1" applyAlignment="1">
      <alignment/>
    </xf>
    <xf numFmtId="0" fontId="39" fillId="0" borderId="117" xfId="0" applyFont="1" applyFill="1" applyBorder="1" applyAlignment="1">
      <alignment/>
    </xf>
    <xf numFmtId="3" fontId="39" fillId="0" borderId="116" xfId="0" applyNumberFormat="1" applyFont="1" applyFill="1" applyBorder="1" applyAlignment="1">
      <alignment/>
    </xf>
    <xf numFmtId="3" fontId="39" fillId="0" borderId="118" xfId="0" applyNumberFormat="1" applyFont="1" applyFill="1" applyBorder="1" applyAlignment="1">
      <alignment/>
    </xf>
    <xf numFmtId="3" fontId="39" fillId="0" borderId="119" xfId="0" applyNumberFormat="1" applyFont="1" applyFill="1" applyBorder="1" applyAlignment="1">
      <alignment/>
    </xf>
    <xf numFmtId="49" fontId="39" fillId="0" borderId="116" xfId="0" applyNumberFormat="1" applyFont="1" applyFill="1" applyBorder="1" applyAlignment="1">
      <alignment wrapText="1"/>
    </xf>
    <xf numFmtId="3" fontId="39" fillId="0" borderId="120" xfId="0" applyNumberFormat="1" applyFont="1" applyFill="1" applyBorder="1" applyAlignment="1">
      <alignment/>
    </xf>
    <xf numFmtId="3" fontId="39" fillId="0" borderId="110" xfId="0" applyNumberFormat="1" applyFont="1" applyBorder="1" applyAlignment="1">
      <alignment/>
    </xf>
    <xf numFmtId="3" fontId="39" fillId="0" borderId="121" xfId="0" applyNumberFormat="1" applyFont="1" applyFill="1" applyBorder="1" applyAlignment="1">
      <alignment/>
    </xf>
    <xf numFmtId="3" fontId="39" fillId="0" borderId="122" xfId="0" applyNumberFormat="1" applyFont="1" applyBorder="1" applyAlignment="1">
      <alignment/>
    </xf>
    <xf numFmtId="3" fontId="39" fillId="0" borderId="123" xfId="0" applyNumberFormat="1" applyFont="1" applyBorder="1" applyAlignment="1">
      <alignment/>
    </xf>
    <xf numFmtId="3" fontId="39" fillId="0" borderId="124" xfId="0" applyNumberFormat="1" applyFont="1" applyBorder="1" applyAlignment="1">
      <alignment/>
    </xf>
    <xf numFmtId="3" fontId="39" fillId="0" borderId="107" xfId="0" applyNumberFormat="1" applyFont="1" applyBorder="1" applyAlignment="1">
      <alignment/>
    </xf>
    <xf numFmtId="0" fontId="48" fillId="0" borderId="125" xfId="0" applyFont="1" applyBorder="1" applyAlignment="1">
      <alignment/>
    </xf>
    <xf numFmtId="0" fontId="39" fillId="0" borderId="116" xfId="0" applyFont="1" applyBorder="1" applyAlignment="1">
      <alignment horizontal="center"/>
    </xf>
    <xf numFmtId="0" fontId="39" fillId="0" borderId="117" xfId="0" applyFont="1" applyBorder="1" applyAlignment="1">
      <alignment/>
    </xf>
    <xf numFmtId="0" fontId="39" fillId="0" borderId="117" xfId="0" applyFont="1" applyBorder="1" applyAlignment="1">
      <alignment wrapText="1"/>
    </xf>
    <xf numFmtId="3" fontId="39" fillId="0" borderId="117" xfId="0" applyNumberFormat="1" applyFont="1" applyBorder="1" applyAlignment="1">
      <alignment wrapText="1"/>
    </xf>
    <xf numFmtId="3" fontId="39" fillId="0" borderId="124" xfId="0" applyNumberFormat="1" applyFont="1" applyBorder="1" applyAlignment="1">
      <alignment horizontal="right"/>
    </xf>
    <xf numFmtId="3" fontId="39" fillId="0" borderId="110" xfId="0" applyNumberFormat="1" applyFont="1" applyBorder="1" applyAlignment="1">
      <alignment horizontal="right"/>
    </xf>
    <xf numFmtId="49" fontId="39" fillId="0" borderId="117" xfId="0" applyNumberFormat="1" applyFont="1" applyBorder="1" applyAlignment="1">
      <alignment wrapText="1"/>
    </xf>
    <xf numFmtId="0" fontId="39" fillId="0" borderId="104" xfId="0" applyFont="1" applyBorder="1" applyAlignment="1">
      <alignment horizontal="center"/>
    </xf>
    <xf numFmtId="0" fontId="39" fillId="0" borderId="104" xfId="0" applyFont="1" applyBorder="1" applyAlignment="1">
      <alignment/>
    </xf>
    <xf numFmtId="3" fontId="39" fillId="0" borderId="10" xfId="0" applyNumberFormat="1" applyFont="1" applyBorder="1" applyAlignment="1">
      <alignment wrapText="1"/>
    </xf>
    <xf numFmtId="3" fontId="39" fillId="0" borderId="63" xfId="0" applyNumberFormat="1" applyFont="1" applyBorder="1" applyAlignment="1">
      <alignment horizontal="right"/>
    </xf>
    <xf numFmtId="3" fontId="39" fillId="0" borderId="41" xfId="0" applyNumberFormat="1" applyFont="1" applyBorder="1" applyAlignment="1">
      <alignment horizontal="right"/>
    </xf>
    <xf numFmtId="3" fontId="39" fillId="0" borderId="48" xfId="0" applyNumberFormat="1" applyFont="1" applyBorder="1" applyAlignment="1">
      <alignment horizontal="right"/>
    </xf>
    <xf numFmtId="3" fontId="39" fillId="0" borderId="126" xfId="0" applyNumberFormat="1" applyFont="1" applyBorder="1" applyAlignment="1">
      <alignment/>
    </xf>
    <xf numFmtId="49" fontId="39" fillId="0" borderId="10" xfId="0" applyNumberFormat="1" applyFont="1" applyBorder="1" applyAlignment="1">
      <alignment wrapText="1"/>
    </xf>
    <xf numFmtId="3" fontId="39" fillId="0" borderId="0" xfId="0" applyNumberFormat="1" applyFont="1" applyBorder="1" applyAlignment="1">
      <alignment/>
    </xf>
    <xf numFmtId="3" fontId="39" fillId="0" borderId="106" xfId="0" applyNumberFormat="1" applyFont="1" applyBorder="1" applyAlignment="1">
      <alignment/>
    </xf>
    <xf numFmtId="3" fontId="39" fillId="0" borderId="127" xfId="0" applyNumberFormat="1" applyFont="1" applyBorder="1" applyAlignment="1">
      <alignment/>
    </xf>
    <xf numFmtId="3" fontId="39" fillId="0" borderId="109" xfId="0" applyNumberFormat="1" applyFont="1" applyBorder="1" applyAlignment="1">
      <alignment/>
    </xf>
    <xf numFmtId="3" fontId="39" fillId="0" borderId="123" xfId="0" applyNumberFormat="1" applyFont="1" applyFill="1" applyBorder="1" applyAlignment="1">
      <alignment/>
    </xf>
    <xf numFmtId="3" fontId="39" fillId="0" borderId="124" xfId="0" applyNumberFormat="1" applyFont="1" applyFill="1" applyBorder="1" applyAlignment="1">
      <alignment/>
    </xf>
    <xf numFmtId="0" fontId="39" fillId="0" borderId="128" xfId="0" applyFont="1" applyBorder="1" applyAlignment="1">
      <alignment horizontal="center"/>
    </xf>
    <xf numFmtId="0" fontId="39" fillId="0" borderId="129" xfId="0" applyFont="1" applyBorder="1" applyAlignment="1">
      <alignment wrapText="1"/>
    </xf>
    <xf numFmtId="0" fontId="39" fillId="0" borderId="116" xfId="0" applyFont="1" applyBorder="1" applyAlignment="1">
      <alignment/>
    </xf>
    <xf numFmtId="3" fontId="39" fillId="0" borderId="116" xfId="0" applyNumberFormat="1" applyFont="1" applyBorder="1" applyAlignment="1">
      <alignment wrapText="1"/>
    </xf>
    <xf numFmtId="3" fontId="39" fillId="0" borderId="119" xfId="0" applyNumberFormat="1" applyFont="1" applyBorder="1" applyAlignment="1">
      <alignment horizontal="right"/>
    </xf>
    <xf numFmtId="3" fontId="39" fillId="0" borderId="118" xfId="0" applyNumberFormat="1" applyFont="1" applyBorder="1" applyAlignment="1">
      <alignment wrapText="1"/>
    </xf>
    <xf numFmtId="3" fontId="39" fillId="0" borderId="130" xfId="0" applyNumberFormat="1" applyFont="1" applyBorder="1" applyAlignment="1">
      <alignment horizontal="right"/>
    </xf>
    <xf numFmtId="49" fontId="39" fillId="0" borderId="116" xfId="0" applyNumberFormat="1" applyFont="1" applyBorder="1" applyAlignment="1">
      <alignment wrapText="1"/>
    </xf>
    <xf numFmtId="3" fontId="39" fillId="0" borderId="120" xfId="0" applyNumberFormat="1" applyFont="1" applyBorder="1" applyAlignment="1">
      <alignment/>
    </xf>
    <xf numFmtId="3" fontId="39" fillId="0" borderId="124" xfId="0" applyNumberFormat="1" applyFont="1" applyBorder="1" applyAlignment="1">
      <alignment wrapText="1"/>
    </xf>
    <xf numFmtId="0" fontId="39" fillId="0" borderId="128" xfId="0" applyFont="1" applyFill="1" applyBorder="1" applyAlignment="1">
      <alignment horizontal="center"/>
    </xf>
    <xf numFmtId="3" fontId="39" fillId="0" borderId="116" xfId="0" applyNumberFormat="1" applyFont="1" applyFill="1" applyBorder="1" applyAlignment="1">
      <alignment wrapText="1"/>
    </xf>
    <xf numFmtId="3" fontId="39" fillId="0" borderId="118" xfId="0" applyNumberFormat="1" applyFont="1" applyFill="1" applyBorder="1" applyAlignment="1">
      <alignment horizontal="right"/>
    </xf>
    <xf numFmtId="3" fontId="39" fillId="0" borderId="119" xfId="0" applyNumberFormat="1" applyFont="1" applyFill="1" applyBorder="1" applyAlignment="1">
      <alignment horizontal="right"/>
    </xf>
    <xf numFmtId="3" fontId="39" fillId="0" borderId="122" xfId="0" applyNumberFormat="1" applyFont="1" applyFill="1" applyBorder="1" applyAlignment="1">
      <alignment/>
    </xf>
    <xf numFmtId="3" fontId="39" fillId="0" borderId="125" xfId="0" applyNumberFormat="1" applyFont="1" applyFill="1" applyBorder="1" applyAlignment="1">
      <alignment/>
    </xf>
    <xf numFmtId="3" fontId="39" fillId="0" borderId="118" xfId="0" applyNumberFormat="1" applyFont="1" applyBorder="1" applyAlignment="1">
      <alignment horizontal="right"/>
    </xf>
    <xf numFmtId="3" fontId="39" fillId="0" borderId="63" xfId="0" applyNumberFormat="1" applyFont="1" applyBorder="1" applyAlignment="1">
      <alignment/>
    </xf>
    <xf numFmtId="3" fontId="39" fillId="0" borderId="121" xfId="0" applyNumberFormat="1" applyFont="1" applyBorder="1" applyAlignment="1">
      <alignment/>
    </xf>
    <xf numFmtId="3" fontId="39" fillId="0" borderId="125" xfId="0" applyNumberFormat="1" applyFont="1" applyBorder="1" applyAlignment="1">
      <alignment/>
    </xf>
    <xf numFmtId="0" fontId="39" fillId="0" borderId="116" xfId="0" applyFont="1" applyBorder="1" applyAlignment="1">
      <alignment wrapText="1"/>
    </xf>
    <xf numFmtId="3" fontId="39" fillId="0" borderId="119" xfId="0" applyNumberFormat="1" applyFont="1" applyBorder="1" applyAlignment="1">
      <alignment/>
    </xf>
    <xf numFmtId="0" fontId="13" fillId="0" borderId="117" xfId="0" applyFont="1" applyBorder="1" applyAlignment="1">
      <alignment horizontal="center"/>
    </xf>
    <xf numFmtId="0" fontId="13" fillId="0" borderId="117" xfId="0" applyFont="1" applyBorder="1" applyAlignment="1">
      <alignment/>
    </xf>
    <xf numFmtId="3" fontId="13" fillId="0" borderId="117" xfId="0" applyNumberFormat="1" applyFont="1" applyBorder="1" applyAlignment="1">
      <alignment wrapText="1"/>
    </xf>
    <xf numFmtId="0" fontId="13" fillId="0" borderId="117" xfId="0" applyFont="1" applyBorder="1" applyAlignment="1">
      <alignment wrapText="1"/>
    </xf>
    <xf numFmtId="3" fontId="39" fillId="0" borderId="131" xfId="0" applyNumberFormat="1" applyFont="1" applyBorder="1" applyAlignment="1">
      <alignment horizontal="right"/>
    </xf>
    <xf numFmtId="0" fontId="39" fillId="0" borderId="126" xfId="0" applyFont="1" applyBorder="1" applyAlignment="1">
      <alignment/>
    </xf>
    <xf numFmtId="3" fontId="39" fillId="0" borderId="10" xfId="0" applyNumberFormat="1" applyFont="1" applyFill="1" applyBorder="1" applyAlignment="1">
      <alignment wrapText="1"/>
    </xf>
    <xf numFmtId="3" fontId="39" fillId="0" borderId="132" xfId="0" applyNumberFormat="1" applyFont="1" applyFill="1" applyBorder="1" applyAlignment="1">
      <alignment wrapText="1"/>
    </xf>
    <xf numFmtId="3" fontId="13" fillId="0" borderId="124" xfId="0" applyNumberFormat="1" applyFont="1" applyBorder="1" applyAlignment="1">
      <alignment wrapText="1"/>
    </xf>
    <xf numFmtId="3" fontId="39" fillId="0" borderId="133" xfId="0" applyNumberFormat="1" applyFont="1" applyBorder="1" applyAlignment="1">
      <alignment/>
    </xf>
    <xf numFmtId="3" fontId="13" fillId="0" borderId="116" xfId="0" applyNumberFormat="1" applyFont="1" applyBorder="1" applyAlignment="1">
      <alignment wrapText="1"/>
    </xf>
    <xf numFmtId="0" fontId="48" fillId="0" borderId="123" xfId="0" applyFont="1" applyBorder="1" applyAlignment="1">
      <alignment/>
    </xf>
    <xf numFmtId="0" fontId="48" fillId="0" borderId="124" xfId="0" applyFont="1" applyBorder="1" applyAlignment="1">
      <alignment/>
    </xf>
    <xf numFmtId="0" fontId="48" fillId="0" borderId="133" xfId="0" applyFont="1" applyBorder="1" applyAlignment="1">
      <alignment/>
    </xf>
    <xf numFmtId="3" fontId="13" fillId="0" borderId="118" xfId="0" applyNumberFormat="1" applyFont="1" applyBorder="1" applyAlignment="1">
      <alignment wrapText="1"/>
    </xf>
    <xf numFmtId="3" fontId="13" fillId="0" borderId="119" xfId="0" applyNumberFormat="1" applyFont="1" applyBorder="1" applyAlignment="1">
      <alignment wrapText="1"/>
    </xf>
    <xf numFmtId="0" fontId="13" fillId="0" borderId="116" xfId="0" applyFont="1" applyBorder="1" applyAlignment="1">
      <alignment/>
    </xf>
    <xf numFmtId="3" fontId="13" fillId="0" borderId="110" xfId="0" applyNumberFormat="1" applyFont="1" applyBorder="1" applyAlignment="1">
      <alignment wrapText="1"/>
    </xf>
    <xf numFmtId="0" fontId="13" fillId="0" borderId="104" xfId="0" applyFont="1" applyBorder="1" applyAlignment="1">
      <alignment horizontal="center"/>
    </xf>
    <xf numFmtId="0" fontId="13" fillId="0" borderId="104" xfId="0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 wrapText="1"/>
    </xf>
    <xf numFmtId="3" fontId="13" fillId="0" borderId="105" xfId="0" applyNumberFormat="1" applyFont="1" applyBorder="1" applyAlignment="1">
      <alignment wrapText="1"/>
    </xf>
    <xf numFmtId="3" fontId="39" fillId="0" borderId="126" xfId="0" applyNumberFormat="1" applyFont="1" applyFill="1" applyBorder="1" applyAlignment="1">
      <alignment/>
    </xf>
    <xf numFmtId="3" fontId="39" fillId="0" borderId="134" xfId="0" applyNumberFormat="1" applyFont="1" applyBorder="1" applyAlignment="1">
      <alignment/>
    </xf>
    <xf numFmtId="3" fontId="39" fillId="0" borderId="105" xfId="0" applyNumberFormat="1" applyFont="1" applyBorder="1" applyAlignment="1">
      <alignment/>
    </xf>
    <xf numFmtId="3" fontId="13" fillId="0" borderId="106" xfId="0" applyNumberFormat="1" applyFont="1" applyBorder="1" applyAlignment="1">
      <alignment wrapText="1"/>
    </xf>
    <xf numFmtId="3" fontId="39" fillId="0" borderId="115" xfId="0" applyNumberFormat="1" applyFont="1" applyBorder="1" applyAlignment="1">
      <alignment/>
    </xf>
    <xf numFmtId="3" fontId="50" fillId="0" borderId="118" xfId="0" applyNumberFormat="1" applyFont="1" applyBorder="1" applyAlignment="1">
      <alignment wrapText="1"/>
    </xf>
    <xf numFmtId="3" fontId="39" fillId="0" borderId="120" xfId="0" applyNumberFormat="1" applyFont="1" applyBorder="1" applyAlignment="1">
      <alignment horizontal="right"/>
    </xf>
    <xf numFmtId="3" fontId="50" fillId="0" borderId="124" xfId="0" applyNumberFormat="1" applyFont="1" applyBorder="1" applyAlignment="1">
      <alignment wrapText="1"/>
    </xf>
    <xf numFmtId="0" fontId="48" fillId="0" borderId="117" xfId="0" applyFont="1" applyBorder="1" applyAlignment="1">
      <alignment wrapText="1"/>
    </xf>
    <xf numFmtId="0" fontId="13" fillId="0" borderId="116" xfId="0" applyFont="1" applyBorder="1" applyAlignment="1">
      <alignment horizontal="center"/>
    </xf>
    <xf numFmtId="3" fontId="39" fillId="0" borderId="118" xfId="0" applyNumberFormat="1" applyFont="1" applyBorder="1" applyAlignment="1">
      <alignment/>
    </xf>
    <xf numFmtId="3" fontId="39" fillId="0" borderId="135" xfId="0" applyNumberFormat="1" applyFont="1" applyFill="1" applyBorder="1" applyAlignment="1">
      <alignment/>
    </xf>
    <xf numFmtId="3" fontId="39" fillId="0" borderId="135" xfId="0" applyNumberFormat="1" applyFont="1" applyBorder="1" applyAlignment="1">
      <alignment/>
    </xf>
    <xf numFmtId="3" fontId="39" fillId="0" borderId="136" xfId="0" applyNumberFormat="1" applyFont="1" applyBorder="1" applyAlignment="1">
      <alignment horizontal="right"/>
    </xf>
    <xf numFmtId="3" fontId="39" fillId="0" borderId="137" xfId="0" applyNumberFormat="1" applyFont="1" applyBorder="1" applyAlignment="1">
      <alignment horizontal="right"/>
    </xf>
    <xf numFmtId="1" fontId="39" fillId="0" borderId="116" xfId="0" applyNumberFormat="1" applyFont="1" applyBorder="1" applyAlignment="1">
      <alignment wrapText="1"/>
    </xf>
    <xf numFmtId="3" fontId="39" fillId="0" borderId="136" xfId="0" applyNumberFormat="1" applyFont="1" applyBorder="1" applyAlignment="1">
      <alignment/>
    </xf>
    <xf numFmtId="3" fontId="39" fillId="0" borderId="137" xfId="0" applyNumberFormat="1" applyFont="1" applyBorder="1" applyAlignment="1">
      <alignment/>
    </xf>
    <xf numFmtId="3" fontId="39" fillId="0" borderId="138" xfId="0" applyNumberFormat="1" applyFont="1" applyFill="1" applyBorder="1" applyAlignment="1">
      <alignment/>
    </xf>
    <xf numFmtId="3" fontId="39" fillId="0" borderId="130" xfId="0" applyNumberFormat="1" applyFont="1" applyBorder="1" applyAlignment="1">
      <alignment/>
    </xf>
    <xf numFmtId="3" fontId="39" fillId="0" borderId="129" xfId="0" applyNumberFormat="1" applyFont="1" applyBorder="1" applyAlignment="1">
      <alignment/>
    </xf>
    <xf numFmtId="3" fontId="39" fillId="0" borderId="139" xfId="0" applyNumberFormat="1" applyFont="1" applyBorder="1" applyAlignment="1">
      <alignment/>
    </xf>
    <xf numFmtId="0" fontId="39" fillId="0" borderId="140" xfId="0" applyFont="1" applyBorder="1" applyAlignment="1">
      <alignment horizontal="center"/>
    </xf>
    <xf numFmtId="0" fontId="39" fillId="0" borderId="141" xfId="0" applyFont="1" applyBorder="1" applyAlignment="1">
      <alignment/>
    </xf>
    <xf numFmtId="0" fontId="39" fillId="0" borderId="141" xfId="0" applyFont="1" applyBorder="1" applyAlignment="1">
      <alignment wrapText="1"/>
    </xf>
    <xf numFmtId="3" fontId="39" fillId="0" borderId="141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32" fillId="0" borderId="4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15" fillId="0" borderId="7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3" fontId="31" fillId="2" borderId="27" xfId="0" applyNumberFormat="1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1" fillId="2" borderId="66" xfId="0" applyFont="1" applyFill="1" applyBorder="1" applyAlignment="1">
      <alignment horizontal="center" vertical="top"/>
    </xf>
    <xf numFmtId="0" fontId="31" fillId="2" borderId="52" xfId="0" applyFont="1" applyFill="1" applyBorder="1" applyAlignment="1">
      <alignment horizontal="center" vertical="top"/>
    </xf>
    <xf numFmtId="0" fontId="31" fillId="2" borderId="44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31" fillId="2" borderId="27" xfId="0" applyFont="1" applyFill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3" fontId="31" fillId="2" borderId="53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10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5" fillId="0" borderId="17" xfId="0" applyFont="1" applyBorder="1" applyAlignment="1">
      <alignment horizontal="center"/>
    </xf>
    <xf numFmtId="0" fontId="15" fillId="0" borderId="91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right"/>
    </xf>
    <xf numFmtId="0" fontId="31" fillId="2" borderId="53" xfId="0" applyFont="1" applyFill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31" fillId="2" borderId="1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53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2" fillId="0" borderId="45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5" fillId="0" borderId="6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1" fillId="0" borderId="3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1" fillId="0" borderId="102" xfId="0" applyFont="1" applyBorder="1" applyAlignment="1">
      <alignment horizontal="center" vertical="center" wrapText="1"/>
    </xf>
    <xf numFmtId="0" fontId="15" fillId="0" borderId="74" xfId="0" applyFont="1" applyBorder="1" applyAlignment="1">
      <alignment/>
    </xf>
    <xf numFmtId="0" fontId="15" fillId="0" borderId="30" xfId="0" applyFont="1" applyBorder="1" applyAlignment="1">
      <alignment/>
    </xf>
    <xf numFmtId="0" fontId="31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53" xfId="0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31" fillId="0" borderId="5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39" fillId="0" borderId="143" xfId="0" applyFont="1" applyBorder="1" applyAlignment="1">
      <alignment horizontal="center"/>
    </xf>
    <xf numFmtId="0" fontId="44" fillId="0" borderId="143" xfId="0" applyFont="1" applyBorder="1" applyAlignment="1">
      <alignment horizontal="center"/>
    </xf>
    <xf numFmtId="0" fontId="44" fillId="0" borderId="144" xfId="0" applyFont="1" applyBorder="1" applyAlignment="1">
      <alignment horizontal="center"/>
    </xf>
    <xf numFmtId="3" fontId="39" fillId="0" borderId="145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39" fillId="0" borderId="146" xfId="0" applyNumberFormat="1" applyFont="1" applyBorder="1" applyAlignment="1">
      <alignment horizontal="center" vertical="center"/>
    </xf>
    <xf numFmtId="0" fontId="44" fillId="0" borderId="147" xfId="0" applyFont="1" applyBorder="1" applyAlignment="1">
      <alignment horizontal="center" vertical="center"/>
    </xf>
    <xf numFmtId="3" fontId="39" fillId="0" borderId="88" xfId="0" applyNumberFormat="1" applyFont="1" applyBorder="1" applyAlignment="1">
      <alignment horizontal="center" vertical="center"/>
    </xf>
    <xf numFmtId="0" fontId="44" fillId="0" borderId="148" xfId="0" applyFont="1" applyBorder="1" applyAlignment="1">
      <alignment horizontal="center" vertical="center"/>
    </xf>
    <xf numFmtId="49" fontId="39" fillId="0" borderId="88" xfId="0" applyNumberFormat="1" applyFont="1" applyBorder="1" applyAlignment="1">
      <alignment horizontal="center" vertical="center"/>
    </xf>
    <xf numFmtId="3" fontId="39" fillId="0" borderId="149" xfId="0" applyNumberFormat="1" applyFont="1" applyBorder="1" applyAlignment="1">
      <alignment horizontal="center" vertical="center"/>
    </xf>
    <xf numFmtId="0" fontId="44" fillId="0" borderId="150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48" fillId="0" borderId="132" xfId="0" applyFont="1" applyBorder="1" applyAlignment="1">
      <alignment/>
    </xf>
    <xf numFmtId="0" fontId="48" fillId="0" borderId="151" xfId="0" applyFont="1" applyBorder="1" applyAlignment="1">
      <alignment/>
    </xf>
    <xf numFmtId="3" fontId="39" fillId="0" borderId="87" xfId="0" applyNumberFormat="1" applyFont="1" applyBorder="1" applyAlignment="1">
      <alignment horizontal="center" vertical="center"/>
    </xf>
    <xf numFmtId="0" fontId="44" fillId="0" borderId="127" xfId="0" applyFont="1" applyBorder="1" applyAlignment="1">
      <alignment horizontal="center"/>
    </xf>
    <xf numFmtId="0" fontId="44" fillId="0" borderId="152" xfId="0" applyFont="1" applyBorder="1" applyAlignment="1">
      <alignment horizontal="center"/>
    </xf>
    <xf numFmtId="3" fontId="39" fillId="0" borderId="153" xfId="0" applyNumberFormat="1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/>
    </xf>
    <xf numFmtId="0" fontId="44" fillId="0" borderId="154" xfId="0" applyFont="1" applyBorder="1" applyAlignment="1">
      <alignment horizontal="center"/>
    </xf>
    <xf numFmtId="3" fontId="39" fillId="0" borderId="89" xfId="0" applyNumberFormat="1" applyFont="1" applyBorder="1" applyAlignment="1">
      <alignment horizontal="center" vertical="center"/>
    </xf>
    <xf numFmtId="0" fontId="44" fillId="0" borderId="132" xfId="0" applyFont="1" applyBorder="1" applyAlignment="1">
      <alignment horizontal="center"/>
    </xf>
    <xf numFmtId="0" fontId="44" fillId="0" borderId="151" xfId="0" applyFont="1" applyBorder="1" applyAlignment="1">
      <alignment horizontal="center"/>
    </xf>
    <xf numFmtId="0" fontId="39" fillId="0" borderId="155" xfId="0" applyFont="1" applyBorder="1" applyAlignment="1">
      <alignment horizontal="center"/>
    </xf>
    <xf numFmtId="0" fontId="44" fillId="0" borderId="156" xfId="0" applyFont="1" applyBorder="1" applyAlignment="1">
      <alignment horizontal="center"/>
    </xf>
    <xf numFmtId="0" fontId="39" fillId="0" borderId="157" xfId="0" applyFont="1" applyBorder="1" applyAlignment="1">
      <alignment horizontal="center" vertical="center"/>
    </xf>
    <xf numFmtId="0" fontId="39" fillId="0" borderId="158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48" fillId="0" borderId="41" xfId="0" applyFont="1" applyBorder="1" applyAlignment="1">
      <alignment/>
    </xf>
    <xf numFmtId="0" fontId="48" fillId="0" borderId="148" xfId="0" applyFont="1" applyBorder="1" applyAlignment="1">
      <alignment/>
    </xf>
    <xf numFmtId="0" fontId="39" fillId="0" borderId="159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9" fillId="0" borderId="160" xfId="0" applyFont="1" applyBorder="1" applyAlignment="1">
      <alignment horizontal="center" textRotation="90"/>
    </xf>
    <xf numFmtId="0" fontId="39" fillId="0" borderId="161" xfId="0" applyFont="1" applyBorder="1" applyAlignment="1">
      <alignment horizontal="center" textRotation="90"/>
    </xf>
    <xf numFmtId="0" fontId="48" fillId="0" borderId="162" xfId="0" applyFont="1" applyBorder="1" applyAlignment="1">
      <alignment horizontal="center"/>
    </xf>
    <xf numFmtId="0" fontId="39" fillId="0" borderId="163" xfId="0" applyFont="1" applyBorder="1" applyAlignment="1">
      <alignment horizontal="center" textRotation="90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39" fillId="0" borderId="164" xfId="0" applyFont="1" applyBorder="1" applyAlignment="1">
      <alignment horizontal="center" vertical="center" wrapText="1"/>
    </xf>
    <xf numFmtId="0" fontId="48" fillId="0" borderId="9" xfId="0" applyFont="1" applyBorder="1" applyAlignment="1">
      <alignment wrapText="1"/>
    </xf>
    <xf numFmtId="0" fontId="48" fillId="0" borderId="7" xfId="0" applyFont="1" applyBorder="1" applyAlignment="1">
      <alignment wrapText="1"/>
    </xf>
    <xf numFmtId="0" fontId="48" fillId="0" borderId="9" xfId="0" applyFont="1" applyBorder="1" applyAlignment="1">
      <alignment/>
    </xf>
    <xf numFmtId="0" fontId="48" fillId="0" borderId="7" xfId="0" applyFont="1" applyBorder="1" applyAlignment="1">
      <alignment/>
    </xf>
    <xf numFmtId="0" fontId="39" fillId="0" borderId="165" xfId="0" applyFont="1" applyBorder="1" applyAlignment="1">
      <alignment horizontal="center" vertical="center" wrapText="1"/>
    </xf>
    <xf numFmtId="0" fontId="48" fillId="0" borderId="166" xfId="0" applyFont="1" applyBorder="1" applyAlignment="1">
      <alignment horizontal="center" vertical="center" wrapText="1"/>
    </xf>
    <xf numFmtId="0" fontId="39" fillId="0" borderId="155" xfId="0" applyFont="1" applyBorder="1" applyAlignment="1">
      <alignment horizontal="center" vertical="center" wrapText="1"/>
    </xf>
    <xf numFmtId="0" fontId="49" fillId="0" borderId="156" xfId="0" applyFont="1" applyBorder="1" applyAlignment="1">
      <alignment horizontal="center" vertical="center" wrapText="1"/>
    </xf>
    <xf numFmtId="0" fontId="49" fillId="0" borderId="167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5" fillId="0" borderId="75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72" xfId="0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5" fillId="0" borderId="1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76" xfId="0" applyBorder="1" applyAlignment="1">
      <alignment horizontal="center"/>
    </xf>
    <xf numFmtId="0" fontId="5" fillId="0" borderId="0" xfId="20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2" xfId="20" applyFont="1" applyBorder="1" applyAlignment="1">
      <alignment horizontal="center"/>
      <protection/>
    </xf>
    <xf numFmtId="0" fontId="4" fillId="0" borderId="62" xfId="0" applyFont="1" applyBorder="1" applyAlignment="1">
      <alignment horizontal="center"/>
    </xf>
    <xf numFmtId="0" fontId="0" fillId="0" borderId="168" xfId="0" applyBorder="1" applyAlignment="1">
      <alignment horizontal="center"/>
    </xf>
    <xf numFmtId="0" fontId="4" fillId="0" borderId="62" xfId="0" applyFont="1" applyBorder="1" applyAlignment="1">
      <alignment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16" fillId="0" borderId="0" xfId="0" applyFont="1" applyAlignment="1">
      <alignment horizontal="center" shrinkToFit="1"/>
    </xf>
    <xf numFmtId="0" fontId="16" fillId="0" borderId="66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66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justify" vertical="top" wrapText="1"/>
    </xf>
    <xf numFmtId="0" fontId="31" fillId="0" borderId="39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1" fillId="0" borderId="6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0" fillId="0" borderId="5" xfId="19" applyFont="1" applyBorder="1" applyAlignment="1">
      <alignment/>
      <protection/>
    </xf>
    <xf numFmtId="0" fontId="0" fillId="0" borderId="1" xfId="0" applyBorder="1" applyAlignment="1">
      <alignment/>
    </xf>
    <xf numFmtId="0" fontId="10" fillId="0" borderId="18" xfId="19" applyFont="1" applyBorder="1" applyAlignment="1">
      <alignment/>
      <protection/>
    </xf>
    <xf numFmtId="0" fontId="19" fillId="0" borderId="1" xfId="0" applyFont="1" applyBorder="1" applyAlignment="1">
      <alignment/>
    </xf>
    <xf numFmtId="49" fontId="12" fillId="0" borderId="2" xfId="19" applyNumberFormat="1" applyFont="1" applyBorder="1" applyAlignment="1">
      <alignment horizontal="left"/>
      <protection/>
    </xf>
    <xf numFmtId="0" fontId="21" fillId="0" borderId="18" xfId="0" applyFont="1" applyBorder="1" applyAlignment="1">
      <alignment horizontal="left"/>
    </xf>
    <xf numFmtId="49" fontId="10" fillId="0" borderId="2" xfId="19" applyNumberFormat="1" applyFont="1" applyBorder="1" applyAlignment="1">
      <alignment horizontal="center"/>
      <protection/>
    </xf>
    <xf numFmtId="0" fontId="19" fillId="0" borderId="1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2" fillId="0" borderId="142" xfId="19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5" xfId="19" applyFont="1" applyBorder="1" applyAlignment="1">
      <alignment horizontal="left" vertical="center"/>
      <protection/>
    </xf>
    <xf numFmtId="0" fontId="10" fillId="0" borderId="1" xfId="19" applyFont="1" applyBorder="1" applyAlignment="1">
      <alignment horizontal="left" vertical="center"/>
      <protection/>
    </xf>
    <xf numFmtId="49" fontId="10" fillId="0" borderId="1" xfId="19" applyNumberFormat="1" applyFont="1" applyBorder="1" applyAlignment="1">
      <alignment horizontal="center"/>
      <protection/>
    </xf>
    <xf numFmtId="3" fontId="20" fillId="0" borderId="61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0" fillId="0" borderId="61" xfId="19" applyNumberFormat="1" applyFont="1" applyBorder="1" applyAlignment="1">
      <alignment horizontal="center"/>
      <protection/>
    </xf>
    <xf numFmtId="0" fontId="19" fillId="0" borderId="46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0" fillId="0" borderId="61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3" fontId="10" fillId="0" borderId="2" xfId="19" applyNumberFormat="1" applyFont="1" applyBorder="1" applyAlignment="1">
      <alignment horizontal="center"/>
      <protection/>
    </xf>
    <xf numFmtId="0" fontId="10" fillId="0" borderId="5" xfId="19" applyFont="1" applyBorder="1" applyAlignment="1">
      <alignment horizontal="left"/>
      <protection/>
    </xf>
    <xf numFmtId="0" fontId="10" fillId="0" borderId="1" xfId="19" applyFont="1" applyBorder="1" applyAlignment="1">
      <alignment horizontal="left"/>
      <protection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3" fillId="0" borderId="0" xfId="19" applyFont="1" applyAlignment="1">
      <alignment horizontal="center"/>
      <protection/>
    </xf>
    <xf numFmtId="49" fontId="10" fillId="0" borderId="75" xfId="19" applyNumberFormat="1" applyFont="1" applyBorder="1" applyAlignment="1">
      <alignment horizontal="center"/>
      <protection/>
    </xf>
    <xf numFmtId="0" fontId="19" fillId="0" borderId="52" xfId="0" applyFont="1" applyBorder="1" applyAlignment="1">
      <alignment horizontal="center"/>
    </xf>
    <xf numFmtId="49" fontId="10" fillId="0" borderId="2" xfId="19" applyNumberFormat="1" applyFont="1" applyBorder="1" applyAlignment="1">
      <alignment horizontal="right"/>
      <protection/>
    </xf>
    <xf numFmtId="0" fontId="12" fillId="0" borderId="44" xfId="19" applyFont="1" applyBorder="1" applyAlignment="1">
      <alignment horizontal="center" vertical="center"/>
      <protection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3" xfId="19" applyFont="1" applyBorder="1" applyAlignment="1">
      <alignment horizontal="left"/>
      <protection/>
    </xf>
    <xf numFmtId="0" fontId="30" fillId="0" borderId="17" xfId="0" applyFont="1" applyBorder="1" applyAlignment="1">
      <alignment horizontal="left"/>
    </xf>
    <xf numFmtId="0" fontId="20" fillId="0" borderId="33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2" fillId="0" borderId="2" xfId="19" applyFont="1" applyBorder="1" applyAlignment="1">
      <alignment horizontal="left"/>
      <protection/>
    </xf>
    <xf numFmtId="49" fontId="12" fillId="0" borderId="65" xfId="19" applyNumberFormat="1" applyFont="1" applyBorder="1" applyAlignment="1">
      <alignment horizontal="left"/>
      <protection/>
    </xf>
    <xf numFmtId="0" fontId="21" fillId="0" borderId="26" xfId="0" applyFont="1" applyBorder="1" applyAlignment="1">
      <alignment horizontal="left"/>
    </xf>
    <xf numFmtId="0" fontId="21" fillId="0" borderId="56" xfId="0" applyFont="1" applyBorder="1" applyAlignment="1">
      <alignment horizontal="left"/>
    </xf>
    <xf numFmtId="49" fontId="10" fillId="0" borderId="3" xfId="19" applyNumberFormat="1" applyFont="1" applyBorder="1" applyAlignment="1">
      <alignment horizontal="center"/>
      <protection/>
    </xf>
    <xf numFmtId="0" fontId="19" fillId="0" borderId="17" xfId="0" applyFont="1" applyBorder="1" applyAlignment="1">
      <alignment horizontal="center"/>
    </xf>
    <xf numFmtId="0" fontId="10" fillId="0" borderId="3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9702KV1" xfId="19"/>
    <cellStyle name="Normál_KTGVET98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B1">
      <selection activeCell="F8" sqref="F8"/>
    </sheetView>
  </sheetViews>
  <sheetFormatPr defaultColWidth="9.00390625" defaultRowHeight="12.75"/>
  <cols>
    <col min="1" max="1" width="50.375" style="0" customWidth="1"/>
    <col min="2" max="2" width="23.125" style="0" customWidth="1"/>
    <col min="3" max="4" width="18.875" style="0" customWidth="1"/>
  </cols>
  <sheetData>
    <row r="1" ht="12.75">
      <c r="A1" s="1" t="s">
        <v>1077</v>
      </c>
    </row>
    <row r="2" ht="12.75">
      <c r="A2" s="1"/>
    </row>
    <row r="3" spans="1:5" ht="18" customHeight="1">
      <c r="A3" s="1091" t="s">
        <v>250</v>
      </c>
      <c r="B3" s="1095"/>
      <c r="C3" s="1095"/>
      <c r="D3" s="1095"/>
      <c r="E3" s="263"/>
    </row>
    <row r="4" spans="1:2" ht="17.25" customHeight="1" thickBot="1">
      <c r="A4" s="1091"/>
      <c r="B4" s="1092"/>
    </row>
    <row r="5" spans="1:4" ht="15" customHeight="1" thickTop="1">
      <c r="A5" s="1093" t="s">
        <v>1078</v>
      </c>
      <c r="B5" s="363" t="s">
        <v>1079</v>
      </c>
      <c r="C5" s="479" t="s">
        <v>273</v>
      </c>
      <c r="D5" s="470" t="s">
        <v>56</v>
      </c>
    </row>
    <row r="6" spans="1:4" ht="15" customHeight="1">
      <c r="A6" s="1094"/>
      <c r="B6" s="364" t="s">
        <v>1080</v>
      </c>
      <c r="C6" s="480" t="s">
        <v>157</v>
      </c>
      <c r="D6" s="471" t="s">
        <v>57</v>
      </c>
    </row>
    <row r="7" spans="1:4" ht="15" customHeight="1">
      <c r="A7" s="236" t="s">
        <v>882</v>
      </c>
      <c r="B7" s="365">
        <v>20</v>
      </c>
      <c r="C7" s="481">
        <v>20</v>
      </c>
      <c r="D7" s="472">
        <v>20</v>
      </c>
    </row>
    <row r="8" spans="1:4" ht="15" customHeight="1">
      <c r="A8" s="236" t="s">
        <v>883</v>
      </c>
      <c r="B8" s="365">
        <v>14</v>
      </c>
      <c r="C8" s="481">
        <v>14</v>
      </c>
      <c r="D8" s="472">
        <v>13.83</v>
      </c>
    </row>
    <row r="9" spans="1:4" ht="15" customHeight="1">
      <c r="A9" s="236" t="s">
        <v>1081</v>
      </c>
      <c r="B9" s="365">
        <v>7</v>
      </c>
      <c r="C9" s="481">
        <v>7</v>
      </c>
      <c r="D9" s="472">
        <v>7</v>
      </c>
    </row>
    <row r="10" spans="1:4" ht="15" customHeight="1">
      <c r="A10" s="236" t="s">
        <v>884</v>
      </c>
      <c r="B10" s="365">
        <v>10</v>
      </c>
      <c r="C10" s="481">
        <v>10</v>
      </c>
      <c r="D10" s="472">
        <v>9.99</v>
      </c>
    </row>
    <row r="11" spans="1:4" ht="15" customHeight="1">
      <c r="A11" s="236" t="s">
        <v>885</v>
      </c>
      <c r="B11" s="365">
        <v>16.25</v>
      </c>
      <c r="C11" s="481">
        <v>16.25</v>
      </c>
      <c r="D11" s="472">
        <v>15.43</v>
      </c>
    </row>
    <row r="12" spans="1:4" ht="15" customHeight="1">
      <c r="A12" s="236" t="s">
        <v>1082</v>
      </c>
      <c r="B12" s="365">
        <v>9</v>
      </c>
      <c r="C12" s="481">
        <v>9</v>
      </c>
      <c r="D12" s="472">
        <v>9</v>
      </c>
    </row>
    <row r="13" spans="1:4" ht="15" customHeight="1">
      <c r="A13" s="236" t="s">
        <v>886</v>
      </c>
      <c r="B13" s="365">
        <v>15.5</v>
      </c>
      <c r="C13" s="481">
        <v>15.5</v>
      </c>
      <c r="D13" s="472">
        <v>14.67</v>
      </c>
    </row>
    <row r="14" spans="1:4" ht="15" customHeight="1">
      <c r="A14" s="236" t="s">
        <v>1083</v>
      </c>
      <c r="B14" s="365">
        <v>14</v>
      </c>
      <c r="C14" s="481">
        <v>14</v>
      </c>
      <c r="D14" s="472">
        <v>13.71</v>
      </c>
    </row>
    <row r="15" spans="1:4" ht="15" customHeight="1">
      <c r="A15" s="236" t="s">
        <v>887</v>
      </c>
      <c r="B15" s="365">
        <v>3.5</v>
      </c>
      <c r="C15" s="481">
        <v>3.5</v>
      </c>
      <c r="D15" s="472">
        <v>3.5</v>
      </c>
    </row>
    <row r="16" spans="1:4" ht="15" customHeight="1">
      <c r="A16" s="236" t="s">
        <v>1084</v>
      </c>
      <c r="B16" s="365">
        <v>26</v>
      </c>
      <c r="C16" s="481">
        <v>26</v>
      </c>
      <c r="D16" s="472">
        <v>25.92</v>
      </c>
    </row>
    <row r="17" spans="1:4" ht="15" customHeight="1">
      <c r="A17" s="236" t="s">
        <v>1085</v>
      </c>
      <c r="B17" s="365">
        <v>32</v>
      </c>
      <c r="C17" s="481">
        <v>32</v>
      </c>
      <c r="D17" s="472">
        <v>31.95</v>
      </c>
    </row>
    <row r="18" spans="1:4" ht="15" customHeight="1">
      <c r="A18" s="236" t="s">
        <v>1086</v>
      </c>
      <c r="B18" s="365">
        <v>80.5</v>
      </c>
      <c r="C18" s="481">
        <v>80.5</v>
      </c>
      <c r="D18" s="472">
        <v>79.53</v>
      </c>
    </row>
    <row r="19" spans="1:4" ht="15" customHeight="1">
      <c r="A19" s="236" t="s">
        <v>888</v>
      </c>
      <c r="B19" s="365">
        <v>64</v>
      </c>
      <c r="C19" s="481">
        <v>64</v>
      </c>
      <c r="D19" s="472">
        <v>62.82</v>
      </c>
    </row>
    <row r="20" spans="1:4" ht="15" customHeight="1">
      <c r="A20" s="236" t="s">
        <v>889</v>
      </c>
      <c r="B20" s="365">
        <v>21</v>
      </c>
      <c r="C20" s="481">
        <v>21</v>
      </c>
      <c r="D20" s="472">
        <v>21</v>
      </c>
    </row>
    <row r="21" spans="1:4" ht="15" customHeight="1">
      <c r="A21" s="236" t="s">
        <v>1087</v>
      </c>
      <c r="B21" s="365">
        <v>19.5</v>
      </c>
      <c r="C21" s="481">
        <v>19.5</v>
      </c>
      <c r="D21" s="472">
        <v>19.5</v>
      </c>
    </row>
    <row r="22" spans="1:4" ht="15.75" customHeight="1">
      <c r="A22" s="236" t="s">
        <v>890</v>
      </c>
      <c r="B22" s="365">
        <v>9.5</v>
      </c>
      <c r="C22" s="481">
        <v>9.5</v>
      </c>
      <c r="D22" s="472">
        <v>8.93</v>
      </c>
    </row>
    <row r="23" spans="1:4" ht="15.75" customHeight="1">
      <c r="A23" s="237" t="s">
        <v>1088</v>
      </c>
      <c r="B23" s="366">
        <v>13</v>
      </c>
      <c r="C23" s="481">
        <v>13</v>
      </c>
      <c r="D23" s="472">
        <v>12.75</v>
      </c>
    </row>
    <row r="24" spans="1:4" ht="15" customHeight="1">
      <c r="A24" s="237" t="s">
        <v>891</v>
      </c>
      <c r="B24" s="366">
        <v>47.5</v>
      </c>
      <c r="C24" s="481">
        <v>47.5</v>
      </c>
      <c r="D24" s="472">
        <v>44.67</v>
      </c>
    </row>
    <row r="25" spans="1:4" ht="15" customHeight="1">
      <c r="A25" s="236" t="s">
        <v>1089</v>
      </c>
      <c r="B25" s="365">
        <v>10</v>
      </c>
      <c r="C25" s="481">
        <v>10</v>
      </c>
      <c r="D25" s="472">
        <v>9.08</v>
      </c>
    </row>
    <row r="26" spans="1:4" ht="15" customHeight="1">
      <c r="A26" s="238" t="s">
        <v>1090</v>
      </c>
      <c r="B26" s="367">
        <f>SUM(B7:B25)</f>
        <v>432.25</v>
      </c>
      <c r="C26" s="482">
        <f>SUM(C7:C25)</f>
        <v>432.25</v>
      </c>
      <c r="D26" s="473">
        <f>SUM(D7:D25)</f>
        <v>423.28000000000003</v>
      </c>
    </row>
    <row r="27" spans="1:4" ht="15" customHeight="1" thickBot="1">
      <c r="A27" s="238" t="s">
        <v>771</v>
      </c>
      <c r="B27" s="368">
        <v>200</v>
      </c>
      <c r="C27" s="483">
        <v>200</v>
      </c>
      <c r="D27" s="474">
        <v>188</v>
      </c>
    </row>
    <row r="28" spans="1:4" ht="15" customHeight="1">
      <c r="A28" s="239" t="s">
        <v>1091</v>
      </c>
      <c r="B28" s="369">
        <f>SUM(B26:B27)</f>
        <v>632.25</v>
      </c>
      <c r="C28" s="484">
        <f>SUM(C26:C27)</f>
        <v>632.25</v>
      </c>
      <c r="D28" s="475">
        <f>SUM(D26:D27)</f>
        <v>611.28</v>
      </c>
    </row>
    <row r="29" spans="1:4" ht="15" customHeight="1">
      <c r="A29" s="236"/>
      <c r="B29" s="365"/>
      <c r="C29" s="481"/>
      <c r="D29" s="472"/>
    </row>
    <row r="30" spans="1:4" ht="15" customHeight="1">
      <c r="A30" s="236" t="s">
        <v>1092</v>
      </c>
      <c r="B30" s="365">
        <v>103</v>
      </c>
      <c r="C30" s="481">
        <v>103</v>
      </c>
      <c r="D30" s="472">
        <v>103</v>
      </c>
    </row>
    <row r="31" spans="1:4" ht="15" customHeight="1">
      <c r="A31" s="236" t="s">
        <v>1093</v>
      </c>
      <c r="B31" s="366">
        <v>2</v>
      </c>
      <c r="C31" s="481">
        <v>2</v>
      </c>
      <c r="D31" s="472">
        <v>2</v>
      </c>
    </row>
    <row r="32" spans="1:4" ht="15" customHeight="1" thickBot="1">
      <c r="A32" s="236" t="s">
        <v>1094</v>
      </c>
      <c r="B32" s="370">
        <v>7</v>
      </c>
      <c r="C32" s="485">
        <v>7</v>
      </c>
      <c r="D32" s="476">
        <v>7</v>
      </c>
    </row>
    <row r="33" spans="1:4" ht="15" customHeight="1">
      <c r="A33" s="238" t="s">
        <v>837</v>
      </c>
      <c r="B33" s="409">
        <f>SUM(B30:B32)</f>
        <v>112</v>
      </c>
      <c r="C33" s="486">
        <f>SUM(C30:C32)</f>
        <v>112</v>
      </c>
      <c r="D33" s="477">
        <f>SUM(D30:D32)</f>
        <v>112</v>
      </c>
    </row>
    <row r="34" spans="1:4" ht="15" customHeight="1" thickBot="1">
      <c r="A34" s="236"/>
      <c r="B34" s="370"/>
      <c r="C34" s="485"/>
      <c r="D34" s="476"/>
    </row>
    <row r="35" spans="1:4" ht="15" customHeight="1" thickBot="1">
      <c r="A35" s="240" t="s">
        <v>773</v>
      </c>
      <c r="B35" s="371">
        <f>SUM(B28+B33)</f>
        <v>744.25</v>
      </c>
      <c r="C35" s="487">
        <f>SUM(C28+C33)</f>
        <v>744.25</v>
      </c>
      <c r="D35" s="478">
        <f>SUM(D28+D33)</f>
        <v>723.28</v>
      </c>
    </row>
    <row r="36" spans="1:2" ht="19.5" thickTop="1">
      <c r="A36" s="241"/>
      <c r="B36" s="242"/>
    </row>
    <row r="37" ht="15.75">
      <c r="A37" s="243"/>
    </row>
  </sheetData>
  <mergeCells count="3">
    <mergeCell ref="A4:B4"/>
    <mergeCell ref="A5:A6"/>
    <mergeCell ref="A3:D3"/>
  </mergeCells>
  <printOptions horizontalCentered="1"/>
  <pageMargins left="0.33" right="0.31" top="0.79" bottom="0.984251968503937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C14">
      <selection activeCell="J29" sqref="J29"/>
    </sheetView>
  </sheetViews>
  <sheetFormatPr defaultColWidth="9.00390625" defaultRowHeight="12.75"/>
  <cols>
    <col min="1" max="1" width="45.875" style="722" customWidth="1"/>
    <col min="2" max="2" width="11.875" style="722" customWidth="1"/>
    <col min="3" max="3" width="10.75390625" style="722" customWidth="1"/>
    <col min="4" max="4" width="11.00390625" style="722" customWidth="1"/>
    <col min="5" max="9" width="9.125" style="722" customWidth="1"/>
    <col min="10" max="10" width="10.375" style="722" customWidth="1"/>
    <col min="11" max="16384" width="9.125" style="722" customWidth="1"/>
  </cols>
  <sheetData>
    <row r="1" ht="12.75">
      <c r="A1" s="722" t="s">
        <v>526</v>
      </c>
    </row>
    <row r="3" spans="1:10" ht="14.25">
      <c r="A3" s="1132" t="s">
        <v>614</v>
      </c>
      <c r="B3" s="1132"/>
      <c r="C3" s="1132"/>
      <c r="D3" s="1132"/>
      <c r="E3" s="1132"/>
      <c r="F3" s="1132"/>
      <c r="G3" s="1132"/>
      <c r="H3" s="1132"/>
      <c r="I3" s="1132"/>
      <c r="J3" s="1132"/>
    </row>
    <row r="5" ht="13.5" thickBot="1">
      <c r="J5" s="723" t="s">
        <v>511</v>
      </c>
    </row>
    <row r="6" spans="1:10" ht="15.75" customHeight="1" thickTop="1">
      <c r="A6" s="1133" t="s">
        <v>512</v>
      </c>
      <c r="B6" s="1136" t="s">
        <v>513</v>
      </c>
      <c r="C6" s="1136" t="s">
        <v>768</v>
      </c>
      <c r="D6" s="1136" t="s">
        <v>514</v>
      </c>
      <c r="E6" s="1139" t="s">
        <v>515</v>
      </c>
      <c r="F6" s="1139"/>
      <c r="G6" s="1139" t="s">
        <v>516</v>
      </c>
      <c r="H6" s="1141"/>
      <c r="I6" s="1139" t="s">
        <v>517</v>
      </c>
      <c r="J6" s="1143"/>
    </row>
    <row r="7" spans="1:10" ht="12.75">
      <c r="A7" s="1134"/>
      <c r="B7" s="1137"/>
      <c r="C7" s="1137"/>
      <c r="D7" s="1137"/>
      <c r="E7" s="1140"/>
      <c r="F7" s="1140"/>
      <c r="G7" s="1142"/>
      <c r="H7" s="1142"/>
      <c r="I7" s="1142"/>
      <c r="J7" s="1144"/>
    </row>
    <row r="8" spans="1:10" ht="12.75">
      <c r="A8" s="1134"/>
      <c r="B8" s="1137"/>
      <c r="C8" s="1137"/>
      <c r="D8" s="1137"/>
      <c r="E8" s="1130" t="s">
        <v>518</v>
      </c>
      <c r="F8" s="1130" t="s">
        <v>519</v>
      </c>
      <c r="G8" s="1130" t="s">
        <v>518</v>
      </c>
      <c r="H8" s="1130" t="s">
        <v>519</v>
      </c>
      <c r="I8" s="1130" t="s">
        <v>518</v>
      </c>
      <c r="J8" s="1145" t="s">
        <v>519</v>
      </c>
    </row>
    <row r="9" spans="1:10" ht="13.5" thickBot="1">
      <c r="A9" s="1135"/>
      <c r="B9" s="1138"/>
      <c r="C9" s="1138"/>
      <c r="D9" s="1138"/>
      <c r="E9" s="1131"/>
      <c r="F9" s="1131"/>
      <c r="G9" s="1131"/>
      <c r="H9" s="1131"/>
      <c r="I9" s="1131"/>
      <c r="J9" s="1146"/>
    </row>
    <row r="10" spans="1:11" ht="13.5" thickTop="1">
      <c r="A10" s="724" t="s">
        <v>882</v>
      </c>
      <c r="B10" s="725">
        <v>116</v>
      </c>
      <c r="C10" s="726">
        <v>60940</v>
      </c>
      <c r="D10" s="857">
        <f>C10/B10</f>
        <v>525.3448275862069</v>
      </c>
      <c r="E10" s="726">
        <v>6925</v>
      </c>
      <c r="F10" s="857">
        <f>E10/C10*100</f>
        <v>11.363636363636363</v>
      </c>
      <c r="G10" s="726">
        <v>24434</v>
      </c>
      <c r="H10" s="857">
        <f>G10/C10*100</f>
        <v>40.09517558254021</v>
      </c>
      <c r="I10" s="726">
        <v>29581</v>
      </c>
      <c r="J10" s="859">
        <f>I10/C10*100</f>
        <v>48.54118805382343</v>
      </c>
      <c r="K10" s="863"/>
    </row>
    <row r="11" spans="1:11" ht="12.75">
      <c r="A11" s="727" t="s">
        <v>883</v>
      </c>
      <c r="B11" s="728">
        <v>84</v>
      </c>
      <c r="C11" s="729">
        <v>39005</v>
      </c>
      <c r="D11" s="857">
        <f aca="true" t="shared" si="0" ref="D11:D18">C11/B11</f>
        <v>464.3452380952381</v>
      </c>
      <c r="E11" s="729">
        <v>3221</v>
      </c>
      <c r="F11" s="857">
        <f aca="true" t="shared" si="1" ref="F11:F18">E11/C11*100</f>
        <v>8.257915651839507</v>
      </c>
      <c r="G11" s="729">
        <v>18618</v>
      </c>
      <c r="H11" s="857">
        <f aca="true" t="shared" si="2" ref="H11:H32">G11/C11*100</f>
        <v>47.732342007434944</v>
      </c>
      <c r="I11" s="729">
        <v>17166</v>
      </c>
      <c r="J11" s="859">
        <f aca="true" t="shared" si="3" ref="J11:J32">I11/C11*100</f>
        <v>44.00974234072555</v>
      </c>
      <c r="K11" s="863"/>
    </row>
    <row r="12" spans="1:11" ht="12.75">
      <c r="A12" s="727" t="s">
        <v>1081</v>
      </c>
      <c r="B12" s="728">
        <v>50</v>
      </c>
      <c r="C12" s="729">
        <v>25251</v>
      </c>
      <c r="D12" s="857">
        <f t="shared" si="0"/>
        <v>505.02</v>
      </c>
      <c r="E12" s="729">
        <v>2460</v>
      </c>
      <c r="F12" s="857">
        <f t="shared" si="1"/>
        <v>9.742188428181061</v>
      </c>
      <c r="G12" s="729">
        <v>10935</v>
      </c>
      <c r="H12" s="857">
        <f t="shared" si="2"/>
        <v>43.30521563502436</v>
      </c>
      <c r="I12" s="729">
        <v>11856</v>
      </c>
      <c r="J12" s="859">
        <f t="shared" si="3"/>
        <v>46.95259593679458</v>
      </c>
      <c r="K12" s="863"/>
    </row>
    <row r="13" spans="1:11" ht="12.75">
      <c r="A13" s="727" t="s">
        <v>884</v>
      </c>
      <c r="B13" s="728">
        <v>65</v>
      </c>
      <c r="C13" s="729">
        <v>31841</v>
      </c>
      <c r="D13" s="857">
        <f t="shared" si="0"/>
        <v>489.8615384615385</v>
      </c>
      <c r="E13" s="729">
        <v>3504</v>
      </c>
      <c r="F13" s="857">
        <f t="shared" si="1"/>
        <v>11.004679501271946</v>
      </c>
      <c r="G13" s="729">
        <v>14231</v>
      </c>
      <c r="H13" s="857">
        <f t="shared" si="2"/>
        <v>44.69394805439528</v>
      </c>
      <c r="I13" s="729">
        <v>14106</v>
      </c>
      <c r="J13" s="859">
        <f t="shared" si="3"/>
        <v>44.30137244433278</v>
      </c>
      <c r="K13" s="863"/>
    </row>
    <row r="14" spans="1:11" ht="12.75">
      <c r="A14" s="727" t="s">
        <v>885</v>
      </c>
      <c r="B14" s="728">
        <v>95</v>
      </c>
      <c r="C14" s="729">
        <v>55519</v>
      </c>
      <c r="D14" s="857">
        <f t="shared" si="0"/>
        <v>584.4105263157895</v>
      </c>
      <c r="E14" s="729">
        <v>5179</v>
      </c>
      <c r="F14" s="857">
        <f t="shared" si="1"/>
        <v>9.328338046434553</v>
      </c>
      <c r="G14" s="729">
        <v>20641</v>
      </c>
      <c r="H14" s="857">
        <f t="shared" si="2"/>
        <v>37.17826329724959</v>
      </c>
      <c r="I14" s="729">
        <v>29699</v>
      </c>
      <c r="J14" s="859">
        <f t="shared" si="3"/>
        <v>53.49339865631586</v>
      </c>
      <c r="K14" s="863"/>
    </row>
    <row r="15" spans="1:11" ht="12.75">
      <c r="A15" s="727" t="s">
        <v>520</v>
      </c>
      <c r="B15" s="728">
        <v>51</v>
      </c>
      <c r="C15" s="729">
        <v>27215</v>
      </c>
      <c r="D15" s="857">
        <f t="shared" si="0"/>
        <v>533.6274509803922</v>
      </c>
      <c r="E15" s="729">
        <v>3116</v>
      </c>
      <c r="F15" s="857">
        <f t="shared" si="1"/>
        <v>11.449568252801763</v>
      </c>
      <c r="G15" s="729">
        <v>10744</v>
      </c>
      <c r="H15" s="857">
        <f t="shared" si="2"/>
        <v>39.47822891787617</v>
      </c>
      <c r="I15" s="729">
        <v>13355</v>
      </c>
      <c r="J15" s="859">
        <f t="shared" si="3"/>
        <v>49.072202829322066</v>
      </c>
      <c r="K15" s="863"/>
    </row>
    <row r="16" spans="1:11" ht="12.75">
      <c r="A16" s="727" t="s">
        <v>886</v>
      </c>
      <c r="B16" s="728">
        <v>60</v>
      </c>
      <c r="C16" s="729">
        <v>45870</v>
      </c>
      <c r="D16" s="857">
        <f t="shared" si="0"/>
        <v>764.5</v>
      </c>
      <c r="E16" s="729">
        <v>5742</v>
      </c>
      <c r="F16" s="857">
        <f t="shared" si="1"/>
        <v>12.51798561151079</v>
      </c>
      <c r="G16" s="729">
        <v>13474</v>
      </c>
      <c r="H16" s="857">
        <f t="shared" si="2"/>
        <v>29.374318726836712</v>
      </c>
      <c r="I16" s="729">
        <v>26654</v>
      </c>
      <c r="J16" s="859">
        <f t="shared" si="3"/>
        <v>58.10769566165249</v>
      </c>
      <c r="K16" s="863"/>
    </row>
    <row r="17" spans="1:11" ht="12.75">
      <c r="A17" s="727" t="s">
        <v>1083</v>
      </c>
      <c r="B17" s="728">
        <v>97</v>
      </c>
      <c r="C17" s="729">
        <v>45864</v>
      </c>
      <c r="D17" s="857">
        <f t="shared" si="0"/>
        <v>472.82474226804123</v>
      </c>
      <c r="E17" s="729">
        <v>4251</v>
      </c>
      <c r="F17" s="857">
        <f t="shared" si="1"/>
        <v>9.268707482993198</v>
      </c>
      <c r="G17" s="729">
        <v>21238</v>
      </c>
      <c r="H17" s="857">
        <f t="shared" si="2"/>
        <v>46.30647130647131</v>
      </c>
      <c r="I17" s="729">
        <v>20375</v>
      </c>
      <c r="J17" s="859">
        <f t="shared" si="3"/>
        <v>44.4248212105355</v>
      </c>
      <c r="K17" s="863"/>
    </row>
    <row r="18" spans="1:11" ht="12.75">
      <c r="A18" s="727" t="s">
        <v>887</v>
      </c>
      <c r="B18" s="728">
        <v>23</v>
      </c>
      <c r="C18" s="729">
        <v>12139</v>
      </c>
      <c r="D18" s="857">
        <f t="shared" si="0"/>
        <v>527.7826086956521</v>
      </c>
      <c r="E18" s="729">
        <v>1053</v>
      </c>
      <c r="F18" s="857">
        <f t="shared" si="1"/>
        <v>8.674520141692067</v>
      </c>
      <c r="G18" s="729">
        <v>4893</v>
      </c>
      <c r="H18" s="857">
        <f t="shared" si="2"/>
        <v>40.30809786638109</v>
      </c>
      <c r="I18" s="729">
        <v>6193</v>
      </c>
      <c r="J18" s="859">
        <f t="shared" si="3"/>
        <v>51.01738199192685</v>
      </c>
      <c r="K18" s="863"/>
    </row>
    <row r="19" spans="1:11" ht="12.75">
      <c r="A19" s="730" t="s">
        <v>521</v>
      </c>
      <c r="B19" s="731">
        <f>SUM(B10:B18)</f>
        <v>641</v>
      </c>
      <c r="C19" s="732">
        <f>SUM(C10:C18)</f>
        <v>343644</v>
      </c>
      <c r="D19" s="856">
        <f>C19/B19</f>
        <v>536.1060842433698</v>
      </c>
      <c r="E19" s="732">
        <f>SUM(E10:E18)</f>
        <v>35451</v>
      </c>
      <c r="F19" s="856">
        <f>E19/C19*100</f>
        <v>10.316199322554736</v>
      </c>
      <c r="G19" s="732">
        <f>SUM(G10:G18)</f>
        <v>139208</v>
      </c>
      <c r="H19" s="858">
        <f t="shared" si="2"/>
        <v>40.509364342168055</v>
      </c>
      <c r="I19" s="732">
        <f>SUM(I10:I18)</f>
        <v>168985</v>
      </c>
      <c r="J19" s="860">
        <f t="shared" si="3"/>
        <v>49.17443633527721</v>
      </c>
      <c r="K19" s="863"/>
    </row>
    <row r="20" spans="1:11" ht="12.75">
      <c r="A20" s="727"/>
      <c r="B20" s="728"/>
      <c r="C20" s="728"/>
      <c r="D20" s="856"/>
      <c r="E20" s="728"/>
      <c r="F20" s="856"/>
      <c r="G20" s="728"/>
      <c r="H20" s="858"/>
      <c r="I20" s="728"/>
      <c r="J20" s="860"/>
      <c r="K20" s="863"/>
    </row>
    <row r="21" spans="1:11" ht="12.75">
      <c r="A21" s="730" t="s">
        <v>522</v>
      </c>
      <c r="B21" s="731">
        <v>50</v>
      </c>
      <c r="C21" s="732">
        <v>64010</v>
      </c>
      <c r="D21" s="856">
        <f aca="true" t="shared" si="4" ref="D21:D32">C21/B21</f>
        <v>1280.2</v>
      </c>
      <c r="E21" s="732">
        <v>7332</v>
      </c>
      <c r="F21" s="856">
        <f aca="true" t="shared" si="5" ref="F21:F32">E21/C21*100</f>
        <v>11.454460240587409</v>
      </c>
      <c r="G21" s="732">
        <v>23000</v>
      </c>
      <c r="H21" s="858">
        <f t="shared" si="2"/>
        <v>35.9318856428683</v>
      </c>
      <c r="I21" s="732">
        <v>33678</v>
      </c>
      <c r="J21" s="860">
        <f t="shared" si="3"/>
        <v>52.613654116544296</v>
      </c>
      <c r="K21" s="863"/>
    </row>
    <row r="22" spans="1:11" ht="12.75">
      <c r="A22" s="727"/>
      <c r="B22" s="728"/>
      <c r="C22" s="728"/>
      <c r="D22" s="856"/>
      <c r="E22" s="728"/>
      <c r="F22" s="856"/>
      <c r="G22" s="728"/>
      <c r="H22" s="858"/>
      <c r="I22" s="728"/>
      <c r="J22" s="860"/>
      <c r="K22" s="863"/>
    </row>
    <row r="23" spans="1:11" ht="12.75">
      <c r="A23" s="727" t="s">
        <v>523</v>
      </c>
      <c r="B23" s="728">
        <v>414</v>
      </c>
      <c r="C23" s="729">
        <v>125014</v>
      </c>
      <c r="D23" s="856">
        <f t="shared" si="4"/>
        <v>301.9661835748792</v>
      </c>
      <c r="E23" s="729">
        <v>7669</v>
      </c>
      <c r="F23" s="856">
        <f t="shared" si="5"/>
        <v>6.1345129345513305</v>
      </c>
      <c r="G23" s="729">
        <v>72973</v>
      </c>
      <c r="H23" s="858">
        <f t="shared" si="2"/>
        <v>58.37186235141664</v>
      </c>
      <c r="I23" s="729">
        <v>44372</v>
      </c>
      <c r="J23" s="860">
        <f t="shared" si="3"/>
        <v>35.49362471403203</v>
      </c>
      <c r="K23" s="863"/>
    </row>
    <row r="24" spans="1:11" ht="12.75">
      <c r="A24" s="727" t="s">
        <v>270</v>
      </c>
      <c r="B24" s="728">
        <v>932</v>
      </c>
      <c r="C24" s="729">
        <v>347196</v>
      </c>
      <c r="D24" s="856">
        <f t="shared" si="4"/>
        <v>372.52789699570815</v>
      </c>
      <c r="E24" s="729">
        <v>29228</v>
      </c>
      <c r="F24" s="856">
        <f t="shared" si="5"/>
        <v>8.41829974999712</v>
      </c>
      <c r="G24" s="729">
        <v>228473</v>
      </c>
      <c r="H24" s="858">
        <f t="shared" si="2"/>
        <v>65.80519360822129</v>
      </c>
      <c r="I24" s="729">
        <v>89495</v>
      </c>
      <c r="J24" s="860">
        <f t="shared" si="3"/>
        <v>25.776506641781587</v>
      </c>
      <c r="K24" s="863"/>
    </row>
    <row r="25" spans="1:11" ht="12.75">
      <c r="A25" s="727" t="s">
        <v>888</v>
      </c>
      <c r="B25" s="728">
        <v>640</v>
      </c>
      <c r="C25" s="729">
        <v>283604</v>
      </c>
      <c r="D25" s="856">
        <f t="shared" si="4"/>
        <v>443.13125</v>
      </c>
      <c r="E25" s="729">
        <v>32834</v>
      </c>
      <c r="F25" s="856">
        <f t="shared" si="5"/>
        <v>11.577410755842655</v>
      </c>
      <c r="G25" s="729">
        <v>158203</v>
      </c>
      <c r="H25" s="858">
        <f t="shared" si="2"/>
        <v>55.78306370855136</v>
      </c>
      <c r="I25" s="729">
        <v>92567</v>
      </c>
      <c r="J25" s="860">
        <f t="shared" si="3"/>
        <v>32.63952553560598</v>
      </c>
      <c r="K25" s="863"/>
    </row>
    <row r="26" spans="1:11" ht="12.75">
      <c r="A26" s="727" t="s">
        <v>889</v>
      </c>
      <c r="B26" s="728">
        <v>169</v>
      </c>
      <c r="C26" s="729">
        <v>84388</v>
      </c>
      <c r="D26" s="856">
        <f t="shared" si="4"/>
        <v>499.33727810650885</v>
      </c>
      <c r="E26" s="729">
        <v>7623</v>
      </c>
      <c r="F26" s="856">
        <f t="shared" si="5"/>
        <v>9.03327487320472</v>
      </c>
      <c r="G26" s="729">
        <v>41279</v>
      </c>
      <c r="H26" s="858">
        <f t="shared" si="2"/>
        <v>48.915722614589754</v>
      </c>
      <c r="I26" s="729">
        <v>35486</v>
      </c>
      <c r="J26" s="860">
        <f t="shared" si="3"/>
        <v>42.05100251220553</v>
      </c>
      <c r="K26" s="863"/>
    </row>
    <row r="27" spans="1:11" ht="12.75">
      <c r="A27" s="727" t="s">
        <v>524</v>
      </c>
      <c r="B27" s="728">
        <v>298</v>
      </c>
      <c r="C27" s="729">
        <v>66485</v>
      </c>
      <c r="D27" s="856">
        <f t="shared" si="4"/>
        <v>223.10402684563758</v>
      </c>
      <c r="E27" s="729">
        <v>3649</v>
      </c>
      <c r="F27" s="856">
        <f t="shared" si="5"/>
        <v>5.488456042716402</v>
      </c>
      <c r="G27" s="729">
        <v>30664</v>
      </c>
      <c r="H27" s="858">
        <f t="shared" si="2"/>
        <v>46.1216815823118</v>
      </c>
      <c r="I27" s="729">
        <v>32172</v>
      </c>
      <c r="J27" s="860">
        <f t="shared" si="3"/>
        <v>48.3898623749718</v>
      </c>
      <c r="K27" s="863"/>
    </row>
    <row r="28" spans="1:11" ht="12.75">
      <c r="A28" s="730" t="s">
        <v>613</v>
      </c>
      <c r="B28" s="732">
        <f>SUM(B23:B27)</f>
        <v>2453</v>
      </c>
      <c r="C28" s="732">
        <f>SUM(C23:C27)</f>
        <v>906687</v>
      </c>
      <c r="D28" s="856">
        <f t="shared" si="4"/>
        <v>369.623726049735</v>
      </c>
      <c r="E28" s="732">
        <f>SUM(E23:E27)</f>
        <v>81003</v>
      </c>
      <c r="F28" s="856">
        <f t="shared" si="5"/>
        <v>8.933954054706861</v>
      </c>
      <c r="G28" s="732">
        <f>SUM(G23:G27)</f>
        <v>531592</v>
      </c>
      <c r="H28" s="858">
        <f t="shared" si="2"/>
        <v>58.630155720772436</v>
      </c>
      <c r="I28" s="732">
        <f>SUM(I23:I27)</f>
        <v>294092</v>
      </c>
      <c r="J28" s="860">
        <v>32.5</v>
      </c>
      <c r="K28" s="863"/>
    </row>
    <row r="29" spans="1:11" ht="12.75">
      <c r="A29" s="730"/>
      <c r="B29" s="731"/>
      <c r="C29" s="732"/>
      <c r="D29" s="856"/>
      <c r="E29" s="732"/>
      <c r="F29" s="856"/>
      <c r="G29" s="732"/>
      <c r="H29" s="858"/>
      <c r="I29" s="732"/>
      <c r="J29" s="860"/>
      <c r="K29" s="863"/>
    </row>
    <row r="30" spans="1:11" ht="12.75">
      <c r="A30" s="730" t="s">
        <v>525</v>
      </c>
      <c r="B30" s="731">
        <v>278</v>
      </c>
      <c r="C30" s="732">
        <v>148730</v>
      </c>
      <c r="D30" s="856">
        <f t="shared" si="4"/>
        <v>535</v>
      </c>
      <c r="E30" s="732">
        <v>22262</v>
      </c>
      <c r="F30" s="856">
        <f t="shared" si="5"/>
        <v>14.968062932831305</v>
      </c>
      <c r="G30" s="732">
        <v>101975</v>
      </c>
      <c r="H30" s="858">
        <f t="shared" si="2"/>
        <v>68.56384051637195</v>
      </c>
      <c r="I30" s="732">
        <v>24493</v>
      </c>
      <c r="J30" s="860">
        <v>16.4</v>
      </c>
      <c r="K30" s="863"/>
    </row>
    <row r="31" spans="1:11" ht="12.75">
      <c r="A31" s="733"/>
      <c r="B31" s="734"/>
      <c r="C31" s="734"/>
      <c r="D31" s="856"/>
      <c r="E31" s="734"/>
      <c r="F31" s="856"/>
      <c r="G31" s="734"/>
      <c r="H31" s="858"/>
      <c r="I31" s="734"/>
      <c r="J31" s="860"/>
      <c r="K31" s="863"/>
    </row>
    <row r="32" spans="1:11" ht="14.25" thickBot="1">
      <c r="A32" s="735" t="s">
        <v>773</v>
      </c>
      <c r="B32" s="736">
        <f>SUM(B19+B21+B28+B30)</f>
        <v>3422</v>
      </c>
      <c r="C32" s="736">
        <f>SUM(C19+C21+C28+C30)</f>
        <v>1463071</v>
      </c>
      <c r="D32" s="861">
        <f t="shared" si="4"/>
        <v>427.5485096434833</v>
      </c>
      <c r="E32" s="736">
        <f>SUM(E19+E21+E28+E30)</f>
        <v>146048</v>
      </c>
      <c r="F32" s="861">
        <f t="shared" si="5"/>
        <v>9.982290674888642</v>
      </c>
      <c r="G32" s="736">
        <f>SUM(G19+G21+G28+G30)</f>
        <v>795775</v>
      </c>
      <c r="H32" s="861">
        <f t="shared" si="2"/>
        <v>54.39073018329253</v>
      </c>
      <c r="I32" s="736">
        <f>SUM(I19+I21+I28+I30)</f>
        <v>521248</v>
      </c>
      <c r="J32" s="862">
        <f t="shared" si="3"/>
        <v>35.62697914181882</v>
      </c>
      <c r="K32" s="863"/>
    </row>
    <row r="33" ht="13.5" thickTop="1"/>
  </sheetData>
  <mergeCells count="14">
    <mergeCell ref="A3:J3"/>
    <mergeCell ref="A6:A9"/>
    <mergeCell ref="B6:B9"/>
    <mergeCell ref="C6:C9"/>
    <mergeCell ref="D6:D9"/>
    <mergeCell ref="E6:F7"/>
    <mergeCell ref="G6:H7"/>
    <mergeCell ref="I6:J7"/>
    <mergeCell ref="I8:I9"/>
    <mergeCell ref="J8:J9"/>
    <mergeCell ref="E8:E9"/>
    <mergeCell ref="F8:F9"/>
    <mergeCell ref="G8:G9"/>
    <mergeCell ref="H8:H9"/>
  </mergeCells>
  <printOptions horizontalCentered="1"/>
  <pageMargins left="0.4724409448818898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8"/>
  <sheetViews>
    <sheetView tabSelected="1" workbookViewId="0" topLeftCell="N1">
      <selection activeCell="B72" sqref="B72"/>
    </sheetView>
  </sheetViews>
  <sheetFormatPr defaultColWidth="9.00390625" defaultRowHeight="12.75"/>
  <cols>
    <col min="1" max="1" width="4.75390625" style="0" customWidth="1"/>
    <col min="2" max="2" width="8.00390625" style="0" customWidth="1"/>
    <col min="3" max="3" width="45.25390625" style="0" customWidth="1"/>
    <col min="4" max="4" width="36.25390625" style="0" customWidth="1"/>
    <col min="5" max="5" width="20.25390625" style="0" customWidth="1"/>
    <col min="6" max="6" width="13.00390625" style="0" customWidth="1"/>
    <col min="7" max="7" width="9.25390625" style="0" bestFit="1" customWidth="1"/>
    <col min="8" max="11" width="9.375" style="0" bestFit="1" customWidth="1"/>
    <col min="12" max="12" width="18.375" style="0" customWidth="1"/>
    <col min="15" max="15" width="10.125" style="0" customWidth="1"/>
    <col min="16" max="16" width="12.125" style="0" bestFit="1" customWidth="1"/>
    <col min="17" max="17" width="9.375" style="0" bestFit="1" customWidth="1"/>
    <col min="18" max="18" width="10.00390625" style="0" customWidth="1"/>
    <col min="22" max="22" width="13.875" style="0" customWidth="1"/>
    <col min="23" max="23" width="9.75390625" style="0" bestFit="1" customWidth="1"/>
    <col min="24" max="24" width="12.125" style="0" bestFit="1" customWidth="1"/>
    <col min="25" max="25" width="10.875" style="0" bestFit="1" customWidth="1"/>
  </cols>
  <sheetData>
    <row r="1" spans="1:25" ht="15.75">
      <c r="A1" s="889"/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</row>
    <row r="2" spans="1:25" ht="15.75">
      <c r="A2" s="890"/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89"/>
      <c r="S2" s="889"/>
      <c r="T2" s="889"/>
      <c r="U2" s="889"/>
      <c r="V2" s="889"/>
      <c r="W2" s="889"/>
      <c r="X2" s="889"/>
      <c r="Y2" s="889"/>
    </row>
    <row r="3" spans="1:25" ht="15.75">
      <c r="A3" s="891"/>
      <c r="B3" s="891"/>
      <c r="C3" s="891"/>
      <c r="D3" s="891"/>
      <c r="E3" s="891"/>
      <c r="F3" s="891"/>
      <c r="G3" s="891"/>
      <c r="H3" s="891"/>
      <c r="I3" s="891"/>
      <c r="J3" s="891"/>
      <c r="K3" s="890"/>
      <c r="L3" s="890"/>
      <c r="M3" s="890"/>
      <c r="N3" s="890"/>
      <c r="O3" s="890"/>
      <c r="P3" s="890"/>
      <c r="Q3" s="890"/>
      <c r="R3" s="889"/>
      <c r="S3" s="889"/>
      <c r="T3" s="889"/>
      <c r="U3" s="889"/>
      <c r="V3" s="889"/>
      <c r="W3" s="889"/>
      <c r="X3" s="889"/>
      <c r="Y3" s="889"/>
    </row>
    <row r="4" spans="1:25" ht="20.25">
      <c r="A4" s="1183" t="s">
        <v>1179</v>
      </c>
      <c r="B4" s="1184"/>
      <c r="C4" s="1184"/>
      <c r="D4" s="1184"/>
      <c r="E4" s="1184"/>
      <c r="F4" s="1184"/>
      <c r="G4" s="1184"/>
      <c r="H4" s="1184"/>
      <c r="I4" s="1184"/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1095"/>
      <c r="U4" s="1095"/>
      <c r="V4" s="1095"/>
      <c r="W4" s="1095"/>
      <c r="X4" s="1095"/>
      <c r="Y4" s="889"/>
    </row>
    <row r="5" spans="1:25" ht="20.25">
      <c r="A5" s="1185" t="s">
        <v>1180</v>
      </c>
      <c r="B5" s="1186"/>
      <c r="C5" s="1186"/>
      <c r="D5" s="1186"/>
      <c r="E5" s="1186"/>
      <c r="F5" s="1186"/>
      <c r="G5" s="1186"/>
      <c r="H5" s="1186"/>
      <c r="I5" s="1186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1102"/>
      <c r="U5" s="1102"/>
      <c r="V5" s="1102"/>
      <c r="W5" s="1102"/>
      <c r="X5" s="1102"/>
      <c r="Y5" s="889"/>
    </row>
    <row r="6" spans="1:25" ht="16.5" thickBot="1">
      <c r="A6" s="889"/>
      <c r="B6" s="892"/>
      <c r="C6" s="893"/>
      <c r="D6" s="893"/>
      <c r="E6" s="889"/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889"/>
      <c r="Q6" s="889"/>
      <c r="R6" s="889"/>
      <c r="S6" s="889"/>
      <c r="T6" s="894"/>
      <c r="U6" s="890"/>
      <c r="V6" s="890"/>
      <c r="W6" s="890"/>
      <c r="X6" s="894"/>
      <c r="Y6" s="889"/>
    </row>
    <row r="7" spans="1:25" ht="16.5" thickBot="1" thickTop="1">
      <c r="A7" s="1187" t="s">
        <v>300</v>
      </c>
      <c r="B7" s="1190" t="s">
        <v>1181</v>
      </c>
      <c r="C7" s="1193" t="s">
        <v>1182</v>
      </c>
      <c r="D7" s="1193" t="s">
        <v>1183</v>
      </c>
      <c r="E7" s="1193" t="s">
        <v>1184</v>
      </c>
      <c r="F7" s="1193" t="s">
        <v>1185</v>
      </c>
      <c r="G7" s="1198" t="s">
        <v>1186</v>
      </c>
      <c r="H7" s="1198"/>
      <c r="I7" s="1198"/>
      <c r="J7" s="1198"/>
      <c r="K7" s="1198"/>
      <c r="L7" s="1199"/>
      <c r="M7" s="1200" t="s">
        <v>1187</v>
      </c>
      <c r="N7" s="1201"/>
      <c r="O7" s="1202"/>
      <c r="P7" s="1172" t="s">
        <v>1188</v>
      </c>
      <c r="Q7" s="1173"/>
      <c r="R7" s="1173"/>
      <c r="S7" s="1173"/>
      <c r="T7" s="1173"/>
      <c r="U7" s="1173"/>
      <c r="V7" s="1173"/>
      <c r="W7" s="1173"/>
      <c r="X7" s="1173"/>
      <c r="Y7" s="1174" t="s">
        <v>1189</v>
      </c>
    </row>
    <row r="8" spans="1:25" ht="15" thickBot="1">
      <c r="A8" s="1188"/>
      <c r="B8" s="1191"/>
      <c r="C8" s="1194"/>
      <c r="D8" s="1194"/>
      <c r="E8" s="1196"/>
      <c r="F8" s="1196"/>
      <c r="G8" s="1177">
        <v>2004</v>
      </c>
      <c r="H8" s="1177">
        <v>2005</v>
      </c>
      <c r="I8" s="1177">
        <v>2006</v>
      </c>
      <c r="J8" s="1177">
        <v>2007</v>
      </c>
      <c r="K8" s="1160" t="s">
        <v>1190</v>
      </c>
      <c r="L8" s="1180" t="s">
        <v>1191</v>
      </c>
      <c r="M8" s="1177">
        <v>2004</v>
      </c>
      <c r="N8" s="1177">
        <v>2005</v>
      </c>
      <c r="O8" s="1160" t="s">
        <v>775</v>
      </c>
      <c r="P8" s="1163" t="s">
        <v>619</v>
      </c>
      <c r="Q8" s="1166" t="s">
        <v>1192</v>
      </c>
      <c r="R8" s="1169" t="s">
        <v>775</v>
      </c>
      <c r="S8" s="1147" t="s">
        <v>1193</v>
      </c>
      <c r="T8" s="1148"/>
      <c r="U8" s="1148"/>
      <c r="V8" s="1148"/>
      <c r="W8" s="1149"/>
      <c r="X8" s="1150" t="s">
        <v>619</v>
      </c>
      <c r="Y8" s="1175"/>
    </row>
    <row r="9" spans="1:25" ht="12.75">
      <c r="A9" s="1188"/>
      <c r="B9" s="1191"/>
      <c r="C9" s="1194"/>
      <c r="D9" s="1194"/>
      <c r="E9" s="1196"/>
      <c r="F9" s="1196"/>
      <c r="G9" s="1178"/>
      <c r="H9" s="1178"/>
      <c r="I9" s="1178"/>
      <c r="J9" s="1178"/>
      <c r="K9" s="1161"/>
      <c r="L9" s="1181"/>
      <c r="M9" s="1178"/>
      <c r="N9" s="1178"/>
      <c r="O9" s="1161"/>
      <c r="P9" s="1164"/>
      <c r="Q9" s="1167"/>
      <c r="R9" s="1170"/>
      <c r="S9" s="1153" t="s">
        <v>1194</v>
      </c>
      <c r="T9" s="1155" t="s">
        <v>1195</v>
      </c>
      <c r="U9" s="1157" t="s">
        <v>1196</v>
      </c>
      <c r="V9" s="1155" t="s">
        <v>1197</v>
      </c>
      <c r="W9" s="1158" t="s">
        <v>775</v>
      </c>
      <c r="X9" s="1151"/>
      <c r="Y9" s="1175"/>
    </row>
    <row r="10" spans="1:25" ht="13.5" thickBot="1">
      <c r="A10" s="1189"/>
      <c r="B10" s="1192"/>
      <c r="C10" s="1195"/>
      <c r="D10" s="1195"/>
      <c r="E10" s="1197"/>
      <c r="F10" s="1197"/>
      <c r="G10" s="1179"/>
      <c r="H10" s="1179"/>
      <c r="I10" s="1179"/>
      <c r="J10" s="1179"/>
      <c r="K10" s="1162"/>
      <c r="L10" s="1182"/>
      <c r="M10" s="1179"/>
      <c r="N10" s="1179"/>
      <c r="O10" s="1162"/>
      <c r="P10" s="1165"/>
      <c r="Q10" s="1168"/>
      <c r="R10" s="1171"/>
      <c r="S10" s="1154"/>
      <c r="T10" s="1156"/>
      <c r="U10" s="1156"/>
      <c r="V10" s="1156"/>
      <c r="W10" s="1159"/>
      <c r="X10" s="1152"/>
      <c r="Y10" s="1176"/>
    </row>
    <row r="11" spans="1:25" ht="15.75" customHeight="1">
      <c r="A11" s="916" t="s">
        <v>388</v>
      </c>
      <c r="B11" s="917">
        <v>2001</v>
      </c>
      <c r="C11" s="918" t="s">
        <v>1198</v>
      </c>
      <c r="D11" s="918" t="s">
        <v>1199</v>
      </c>
      <c r="E11" s="919" t="s">
        <v>1200</v>
      </c>
      <c r="F11" s="920">
        <v>154482</v>
      </c>
      <c r="G11" s="921">
        <v>54079</v>
      </c>
      <c r="H11" s="922">
        <v>100403</v>
      </c>
      <c r="I11" s="922"/>
      <c r="J11" s="922"/>
      <c r="K11" s="923">
        <f>SUM(G11:I11)</f>
        <v>154482</v>
      </c>
      <c r="L11" s="924" t="s">
        <v>1201</v>
      </c>
      <c r="M11" s="925">
        <v>0</v>
      </c>
      <c r="N11" s="926">
        <v>124153</v>
      </c>
      <c r="O11" s="927">
        <f aca="true" t="shared" si="0" ref="O11:O27">SUM(M11:N11)</f>
        <v>124153</v>
      </c>
      <c r="P11" s="926">
        <v>30329</v>
      </c>
      <c r="Q11" s="926"/>
      <c r="R11" s="927">
        <f>SUM(P11:Q11)</f>
        <v>30329</v>
      </c>
      <c r="S11" s="928">
        <v>30329</v>
      </c>
      <c r="T11" s="929"/>
      <c r="U11" s="929"/>
      <c r="V11" s="929"/>
      <c r="W11" s="930">
        <f aca="true" t="shared" si="1" ref="W11:W27">SUM(S11:V11)</f>
        <v>30329</v>
      </c>
      <c r="X11" s="931"/>
      <c r="Y11" s="932"/>
    </row>
    <row r="12" spans="1:25" ht="15.75" customHeight="1">
      <c r="A12" s="933" t="s">
        <v>487</v>
      </c>
      <c r="B12" s="934">
        <v>2004</v>
      </c>
      <c r="C12" s="935" t="s">
        <v>1202</v>
      </c>
      <c r="D12" s="935" t="s">
        <v>1203</v>
      </c>
      <c r="E12" s="936" t="s">
        <v>1204</v>
      </c>
      <c r="F12" s="937">
        <v>7964</v>
      </c>
      <c r="G12" s="938">
        <v>2000</v>
      </c>
      <c r="H12" s="938">
        <v>2000</v>
      </c>
      <c r="I12" s="938">
        <v>1000</v>
      </c>
      <c r="J12" s="939"/>
      <c r="K12" s="923">
        <f>SUM(G12:I12)</f>
        <v>5000</v>
      </c>
      <c r="L12" s="940" t="s">
        <v>1205</v>
      </c>
      <c r="M12" s="941">
        <v>0</v>
      </c>
      <c r="N12" s="942">
        <v>4000</v>
      </c>
      <c r="O12" s="923">
        <f t="shared" si="0"/>
        <v>4000</v>
      </c>
      <c r="P12" s="943"/>
      <c r="Q12" s="944">
        <v>1000</v>
      </c>
      <c r="R12" s="923">
        <f aca="true" t="shared" si="2" ref="R12:R64">SUM(P12:Q12)</f>
        <v>1000</v>
      </c>
      <c r="S12" s="945"/>
      <c r="T12" s="946"/>
      <c r="U12" s="946"/>
      <c r="V12" s="946">
        <v>972</v>
      </c>
      <c r="W12" s="947">
        <f t="shared" si="1"/>
        <v>972</v>
      </c>
      <c r="X12" s="944">
        <v>28</v>
      </c>
      <c r="Y12" s="948"/>
    </row>
    <row r="13" spans="1:25" ht="15.75" customHeight="1">
      <c r="A13" s="933" t="s">
        <v>489</v>
      </c>
      <c r="B13" s="949">
        <v>2004</v>
      </c>
      <c r="C13" s="950" t="s">
        <v>1034</v>
      </c>
      <c r="D13" s="951" t="s">
        <v>1173</v>
      </c>
      <c r="E13" s="950" t="s">
        <v>1200</v>
      </c>
      <c r="F13" s="952">
        <v>368000</v>
      </c>
      <c r="G13" s="953"/>
      <c r="H13" s="953">
        <v>29309</v>
      </c>
      <c r="I13" s="953">
        <v>130114</v>
      </c>
      <c r="J13" s="954">
        <v>144690</v>
      </c>
      <c r="K13" s="947">
        <f>SUM(G13:J13)</f>
        <v>304113</v>
      </c>
      <c r="L13" s="955" t="s">
        <v>1206</v>
      </c>
      <c r="M13" s="944">
        <v>0</v>
      </c>
      <c r="N13" s="942">
        <f aca="true" t="shared" si="3" ref="N13:N18">SUM(M13:M13)</f>
        <v>0</v>
      </c>
      <c r="O13" s="923">
        <f t="shared" si="0"/>
        <v>0</v>
      </c>
      <c r="P13" s="945">
        <v>29309</v>
      </c>
      <c r="Q13" s="944">
        <v>130114</v>
      </c>
      <c r="R13" s="923">
        <f t="shared" si="2"/>
        <v>159423</v>
      </c>
      <c r="S13" s="945">
        <f>SUM(P13:Q13)</f>
        <v>159423</v>
      </c>
      <c r="T13" s="946"/>
      <c r="U13" s="946"/>
      <c r="V13" s="946"/>
      <c r="W13" s="947">
        <f t="shared" si="1"/>
        <v>159423</v>
      </c>
      <c r="X13" s="944"/>
      <c r="Y13" s="948"/>
    </row>
    <row r="14" spans="1:25" ht="15.75" customHeight="1">
      <c r="A14" s="933" t="s">
        <v>491</v>
      </c>
      <c r="B14" s="956">
        <v>2005</v>
      </c>
      <c r="C14" s="957" t="s">
        <v>1207</v>
      </c>
      <c r="D14" s="957" t="s">
        <v>1208</v>
      </c>
      <c r="E14" s="957" t="s">
        <v>1209</v>
      </c>
      <c r="F14" s="958"/>
      <c r="G14" s="959"/>
      <c r="H14" s="960"/>
      <c r="I14" s="961"/>
      <c r="J14" s="959" t="s">
        <v>1210</v>
      </c>
      <c r="K14" s="962">
        <f>SUM(G14:I14)</f>
        <v>0</v>
      </c>
      <c r="L14" s="963" t="s">
        <v>1211</v>
      </c>
      <c r="M14" s="964">
        <v>0</v>
      </c>
      <c r="N14" s="965">
        <f t="shared" si="3"/>
        <v>0</v>
      </c>
      <c r="O14" s="923">
        <f t="shared" si="0"/>
        <v>0</v>
      </c>
      <c r="P14" s="966"/>
      <c r="Q14" s="967"/>
      <c r="R14" s="923">
        <f t="shared" si="2"/>
        <v>0</v>
      </c>
      <c r="S14" s="968"/>
      <c r="T14" s="969"/>
      <c r="U14" s="969"/>
      <c r="V14" s="969"/>
      <c r="W14" s="947">
        <f t="shared" si="1"/>
        <v>0</v>
      </c>
      <c r="X14" s="944"/>
      <c r="Y14" s="948"/>
    </row>
    <row r="15" spans="1:25" ht="15.75" customHeight="1">
      <c r="A15" s="970"/>
      <c r="B15" s="949"/>
      <c r="C15" s="971"/>
      <c r="D15" s="972" t="s">
        <v>1212</v>
      </c>
      <c r="E15" s="972"/>
      <c r="F15" s="973">
        <v>969</v>
      </c>
      <c r="G15" s="974"/>
      <c r="H15" s="975">
        <v>969</v>
      </c>
      <c r="I15" s="976"/>
      <c r="J15" s="974"/>
      <c r="K15" s="947">
        <f>SUM(G15:I15)</f>
        <v>969</v>
      </c>
      <c r="L15" s="977"/>
      <c r="M15" s="978">
        <v>0</v>
      </c>
      <c r="N15" s="942">
        <f t="shared" si="3"/>
        <v>0</v>
      </c>
      <c r="O15" s="923">
        <f t="shared" si="0"/>
        <v>0</v>
      </c>
      <c r="P15" s="945">
        <v>969</v>
      </c>
      <c r="Q15" s="944"/>
      <c r="R15" s="923">
        <f t="shared" si="2"/>
        <v>969</v>
      </c>
      <c r="S15" s="968">
        <v>1286</v>
      </c>
      <c r="T15" s="969"/>
      <c r="U15" s="969"/>
      <c r="V15" s="969"/>
      <c r="W15" s="947">
        <f t="shared" si="1"/>
        <v>1286</v>
      </c>
      <c r="X15" s="944"/>
      <c r="Y15" s="948"/>
    </row>
    <row r="16" spans="1:25" ht="15.75" customHeight="1">
      <c r="A16" s="970"/>
      <c r="B16" s="949"/>
      <c r="C16" s="971"/>
      <c r="D16" s="972" t="s">
        <v>1213</v>
      </c>
      <c r="E16" s="972"/>
      <c r="F16" s="973">
        <v>872</v>
      </c>
      <c r="G16" s="974"/>
      <c r="H16" s="979">
        <v>872</v>
      </c>
      <c r="I16" s="976"/>
      <c r="J16" s="974"/>
      <c r="K16" s="947">
        <f>SUM(G16:I16)</f>
        <v>872</v>
      </c>
      <c r="L16" s="977"/>
      <c r="M16" s="978">
        <v>0</v>
      </c>
      <c r="N16" s="942">
        <f t="shared" si="3"/>
        <v>0</v>
      </c>
      <c r="O16" s="923">
        <f t="shared" si="0"/>
        <v>0</v>
      </c>
      <c r="P16" s="945">
        <v>872</v>
      </c>
      <c r="Q16" s="944"/>
      <c r="R16" s="923">
        <f t="shared" si="2"/>
        <v>872</v>
      </c>
      <c r="S16" s="945"/>
      <c r="T16" s="946"/>
      <c r="U16" s="946"/>
      <c r="V16" s="946"/>
      <c r="W16" s="947">
        <f t="shared" si="1"/>
        <v>0</v>
      </c>
      <c r="X16" s="944"/>
      <c r="Y16" s="948"/>
    </row>
    <row r="17" spans="1:25" ht="15.75" customHeight="1">
      <c r="A17" s="970"/>
      <c r="B17" s="949"/>
      <c r="C17" s="972"/>
      <c r="D17" s="972" t="s">
        <v>1214</v>
      </c>
      <c r="E17" s="972"/>
      <c r="F17" s="973">
        <v>37</v>
      </c>
      <c r="G17" s="974"/>
      <c r="H17" s="975">
        <v>37</v>
      </c>
      <c r="I17" s="976"/>
      <c r="J17" s="974"/>
      <c r="K17" s="947">
        <f>SUM(G17:I17)</f>
        <v>37</v>
      </c>
      <c r="L17" s="955"/>
      <c r="M17" s="978">
        <v>0</v>
      </c>
      <c r="N17" s="942">
        <f t="shared" si="3"/>
        <v>0</v>
      </c>
      <c r="O17" s="923">
        <f t="shared" si="0"/>
        <v>0</v>
      </c>
      <c r="P17" s="945">
        <v>37</v>
      </c>
      <c r="Q17" s="944"/>
      <c r="R17" s="923">
        <f t="shared" si="2"/>
        <v>37</v>
      </c>
      <c r="S17" s="945"/>
      <c r="T17" s="946"/>
      <c r="U17" s="946" t="s">
        <v>223</v>
      </c>
      <c r="V17" s="946"/>
      <c r="W17" s="947">
        <f t="shared" si="1"/>
        <v>0</v>
      </c>
      <c r="X17" s="944"/>
      <c r="Y17" s="948"/>
    </row>
    <row r="18" spans="1:25" s="699" customFormat="1" ht="15.75" customHeight="1">
      <c r="A18" s="980" t="s">
        <v>493</v>
      </c>
      <c r="B18" s="934">
        <v>2005</v>
      </c>
      <c r="C18" s="935" t="s">
        <v>1215</v>
      </c>
      <c r="D18" s="935" t="s">
        <v>1216</v>
      </c>
      <c r="E18" s="935" t="s">
        <v>1217</v>
      </c>
      <c r="F18" s="981">
        <v>53644</v>
      </c>
      <c r="G18" s="982"/>
      <c r="H18" s="982">
        <v>29485</v>
      </c>
      <c r="I18" s="982"/>
      <c r="J18" s="983"/>
      <c r="K18" s="923">
        <v>29485</v>
      </c>
      <c r="L18" s="940" t="s">
        <v>1218</v>
      </c>
      <c r="M18" s="939">
        <v>0</v>
      </c>
      <c r="N18" s="926">
        <f t="shared" si="3"/>
        <v>0</v>
      </c>
      <c r="O18" s="923">
        <f t="shared" si="0"/>
        <v>0</v>
      </c>
      <c r="P18" s="968">
        <v>29485</v>
      </c>
      <c r="Q18" s="984"/>
      <c r="R18" s="923">
        <f t="shared" si="2"/>
        <v>29485</v>
      </c>
      <c r="S18" s="968"/>
      <c r="T18" s="969"/>
      <c r="U18" s="969">
        <v>13920</v>
      </c>
      <c r="V18" s="969">
        <v>14395</v>
      </c>
      <c r="W18" s="923">
        <f t="shared" si="1"/>
        <v>28315</v>
      </c>
      <c r="X18" s="984"/>
      <c r="Y18" s="985">
        <v>1171</v>
      </c>
    </row>
    <row r="19" spans="1:25" ht="15.75" customHeight="1">
      <c r="A19" s="980" t="s">
        <v>495</v>
      </c>
      <c r="B19" s="949">
        <v>2006</v>
      </c>
      <c r="C19" s="972" t="s">
        <v>1219</v>
      </c>
      <c r="D19" s="972" t="s">
        <v>1216</v>
      </c>
      <c r="E19" s="972" t="s">
        <v>1217</v>
      </c>
      <c r="F19" s="973">
        <v>14899</v>
      </c>
      <c r="G19" s="986"/>
      <c r="H19" s="986"/>
      <c r="I19" s="986">
        <v>13273</v>
      </c>
      <c r="J19" s="974"/>
      <c r="K19" s="947">
        <f>SUM(G19:J19)</f>
        <v>13273</v>
      </c>
      <c r="L19" s="977"/>
      <c r="M19" s="987"/>
      <c r="N19" s="942"/>
      <c r="O19" s="923"/>
      <c r="P19" s="988"/>
      <c r="Q19" s="944">
        <v>13273</v>
      </c>
      <c r="R19" s="923">
        <f t="shared" si="2"/>
        <v>13273</v>
      </c>
      <c r="S19" s="945"/>
      <c r="T19" s="946"/>
      <c r="U19" s="946">
        <v>7525</v>
      </c>
      <c r="V19" s="946">
        <v>5748</v>
      </c>
      <c r="W19" s="947">
        <f>SUM(S19:V19)</f>
        <v>13273</v>
      </c>
      <c r="X19" s="944"/>
      <c r="Y19" s="989"/>
    </row>
    <row r="20" spans="1:25" ht="15.75" customHeight="1">
      <c r="A20" s="980" t="s">
        <v>497</v>
      </c>
      <c r="B20" s="949">
        <v>2005</v>
      </c>
      <c r="C20" s="935" t="s">
        <v>1202</v>
      </c>
      <c r="D20" s="990" t="s">
        <v>1220</v>
      </c>
      <c r="E20" s="950" t="s">
        <v>1200</v>
      </c>
      <c r="F20" s="973">
        <v>17500</v>
      </c>
      <c r="G20" s="986"/>
      <c r="H20" s="986">
        <v>2000</v>
      </c>
      <c r="I20" s="986">
        <v>5600</v>
      </c>
      <c r="J20" s="974"/>
      <c r="K20" s="947">
        <f>SUM(G20:J20)</f>
        <v>7600</v>
      </c>
      <c r="L20" s="977" t="s">
        <v>1221</v>
      </c>
      <c r="M20" s="987">
        <v>0</v>
      </c>
      <c r="N20" s="942">
        <v>2000</v>
      </c>
      <c r="O20" s="923">
        <f t="shared" si="0"/>
        <v>2000</v>
      </c>
      <c r="P20" s="988"/>
      <c r="Q20" s="944">
        <v>5600</v>
      </c>
      <c r="R20" s="923">
        <f t="shared" si="2"/>
        <v>5600</v>
      </c>
      <c r="S20" s="945">
        <v>5244</v>
      </c>
      <c r="T20" s="946"/>
      <c r="U20" s="946">
        <v>356</v>
      </c>
      <c r="V20" s="946"/>
      <c r="W20" s="947">
        <f t="shared" si="1"/>
        <v>5600</v>
      </c>
      <c r="X20" s="944"/>
      <c r="Y20" s="989"/>
    </row>
    <row r="21" spans="1:25" ht="15.75" customHeight="1">
      <c r="A21" s="980" t="s">
        <v>499</v>
      </c>
      <c r="B21" s="949">
        <v>2005</v>
      </c>
      <c r="C21" s="972" t="s">
        <v>1222</v>
      </c>
      <c r="D21" s="990" t="s">
        <v>1223</v>
      </c>
      <c r="E21" s="972" t="s">
        <v>1224</v>
      </c>
      <c r="F21" s="973">
        <v>5074</v>
      </c>
      <c r="G21" s="986"/>
      <c r="H21" s="986">
        <v>230</v>
      </c>
      <c r="I21" s="986">
        <v>4200</v>
      </c>
      <c r="J21" s="974"/>
      <c r="K21" s="947">
        <f>SUM(G21:J21)</f>
        <v>4430</v>
      </c>
      <c r="L21" s="977" t="s">
        <v>1225</v>
      </c>
      <c r="M21" s="991">
        <v>0</v>
      </c>
      <c r="N21" s="991">
        <v>0</v>
      </c>
      <c r="O21" s="923">
        <f t="shared" si="0"/>
        <v>0</v>
      </c>
      <c r="P21" s="945">
        <v>230</v>
      </c>
      <c r="Q21" s="978">
        <v>4200</v>
      </c>
      <c r="R21" s="923">
        <f t="shared" si="2"/>
        <v>4430</v>
      </c>
      <c r="S21" s="945">
        <f>SUM(P21)</f>
        <v>230</v>
      </c>
      <c r="T21" s="946"/>
      <c r="U21" s="946">
        <v>4033</v>
      </c>
      <c r="V21" s="946"/>
      <c r="W21" s="947">
        <f t="shared" si="1"/>
        <v>4263</v>
      </c>
      <c r="X21" s="944"/>
      <c r="Y21" s="989">
        <v>167</v>
      </c>
    </row>
    <row r="22" spans="1:25" ht="15.75" customHeight="1">
      <c r="A22" s="980" t="s">
        <v>501</v>
      </c>
      <c r="B22" s="949">
        <v>2005</v>
      </c>
      <c r="C22" s="972" t="s">
        <v>1222</v>
      </c>
      <c r="D22" s="990" t="s">
        <v>1226</v>
      </c>
      <c r="E22" s="972" t="s">
        <v>1224</v>
      </c>
      <c r="F22" s="973">
        <v>12939</v>
      </c>
      <c r="G22" s="986"/>
      <c r="H22" s="986"/>
      <c r="I22" s="986">
        <v>3506</v>
      </c>
      <c r="J22" s="974">
        <v>8687</v>
      </c>
      <c r="K22" s="947">
        <f>SUM(I22:J22)</f>
        <v>12193</v>
      </c>
      <c r="L22" s="977"/>
      <c r="M22" s="991">
        <v>0</v>
      </c>
      <c r="N22" s="991">
        <v>0</v>
      </c>
      <c r="O22" s="923">
        <f t="shared" si="0"/>
        <v>0</v>
      </c>
      <c r="P22" s="988"/>
      <c r="Q22" s="991"/>
      <c r="R22" s="923">
        <f t="shared" si="2"/>
        <v>0</v>
      </c>
      <c r="S22" s="945"/>
      <c r="T22" s="946"/>
      <c r="U22" s="946"/>
      <c r="V22" s="946"/>
      <c r="W22" s="947">
        <f t="shared" si="1"/>
        <v>0</v>
      </c>
      <c r="X22" s="944">
        <v>3506</v>
      </c>
      <c r="Y22" s="989"/>
    </row>
    <row r="23" spans="1:25" ht="15.75" customHeight="1">
      <c r="A23" s="980" t="s">
        <v>503</v>
      </c>
      <c r="B23" s="949">
        <v>2005</v>
      </c>
      <c r="C23" s="972" t="s">
        <v>1222</v>
      </c>
      <c r="D23" s="990" t="s">
        <v>1227</v>
      </c>
      <c r="E23" s="972" t="s">
        <v>1224</v>
      </c>
      <c r="F23" s="973">
        <v>6957</v>
      </c>
      <c r="G23" s="986"/>
      <c r="H23" s="986"/>
      <c r="I23" s="986">
        <v>1424</v>
      </c>
      <c r="J23" s="974">
        <v>3568</v>
      </c>
      <c r="K23" s="947">
        <f>SUM(I23:J23)</f>
        <v>4992</v>
      </c>
      <c r="L23" s="977"/>
      <c r="M23" s="991">
        <v>0</v>
      </c>
      <c r="N23" s="991">
        <v>0</v>
      </c>
      <c r="O23" s="923">
        <f t="shared" si="0"/>
        <v>0</v>
      </c>
      <c r="P23" s="988"/>
      <c r="Q23" s="991">
        <v>1424</v>
      </c>
      <c r="R23" s="923">
        <f t="shared" si="2"/>
        <v>1424</v>
      </c>
      <c r="S23" s="945"/>
      <c r="T23" s="946"/>
      <c r="U23" s="946"/>
      <c r="V23" s="946"/>
      <c r="W23" s="947">
        <f t="shared" si="1"/>
        <v>0</v>
      </c>
      <c r="X23" s="944">
        <v>1424</v>
      </c>
      <c r="Y23" s="989"/>
    </row>
    <row r="24" spans="1:25" ht="15.75" customHeight="1">
      <c r="A24" s="980" t="s">
        <v>505</v>
      </c>
      <c r="B24" s="992">
        <v>2005</v>
      </c>
      <c r="C24" s="993" t="s">
        <v>1228</v>
      </c>
      <c r="D24" s="993" t="s">
        <v>1229</v>
      </c>
      <c r="E24" s="993" t="s">
        <v>1230</v>
      </c>
      <c r="F24" s="994">
        <v>23358</v>
      </c>
      <c r="G24" s="953"/>
      <c r="H24" s="953">
        <v>873</v>
      </c>
      <c r="I24" s="953">
        <v>22485</v>
      </c>
      <c r="J24" s="953"/>
      <c r="K24" s="947">
        <f>SUM(H24:J24)</f>
        <v>23358</v>
      </c>
      <c r="L24" s="955"/>
      <c r="M24" s="991">
        <v>0</v>
      </c>
      <c r="N24" s="942">
        <v>873</v>
      </c>
      <c r="O24" s="923">
        <f t="shared" si="0"/>
        <v>873</v>
      </c>
      <c r="P24" s="945"/>
      <c r="Q24" s="942">
        <v>22485</v>
      </c>
      <c r="R24" s="923">
        <f t="shared" si="2"/>
        <v>22485</v>
      </c>
      <c r="S24" s="945"/>
      <c r="T24" s="946"/>
      <c r="U24" s="946"/>
      <c r="V24" s="946"/>
      <c r="W24" s="947">
        <f t="shared" si="1"/>
        <v>0</v>
      </c>
      <c r="X24" s="944"/>
      <c r="Y24" s="989"/>
    </row>
    <row r="25" spans="1:25" ht="15.75" customHeight="1">
      <c r="A25" s="980" t="s">
        <v>507</v>
      </c>
      <c r="B25" s="992" t="s">
        <v>1231</v>
      </c>
      <c r="C25" s="950" t="s">
        <v>1232</v>
      </c>
      <c r="D25" s="993" t="s">
        <v>1233</v>
      </c>
      <c r="E25" s="950" t="s">
        <v>1234</v>
      </c>
      <c r="F25" s="994">
        <v>1800</v>
      </c>
      <c r="G25" s="953"/>
      <c r="H25" s="953"/>
      <c r="I25" s="953">
        <v>1000</v>
      </c>
      <c r="J25" s="953"/>
      <c r="K25" s="947">
        <f>SUM(I25:J25)</f>
        <v>1000</v>
      </c>
      <c r="L25" s="955" t="s">
        <v>1235</v>
      </c>
      <c r="M25" s="946"/>
      <c r="N25" s="942"/>
      <c r="O25" s="923">
        <f t="shared" si="0"/>
        <v>0</v>
      </c>
      <c r="P25" s="945"/>
      <c r="Q25" s="954">
        <v>1000</v>
      </c>
      <c r="R25" s="923">
        <f t="shared" si="2"/>
        <v>1000</v>
      </c>
      <c r="S25" s="945"/>
      <c r="T25" s="946"/>
      <c r="U25" s="946"/>
      <c r="V25" s="946">
        <v>1000</v>
      </c>
      <c r="W25" s="947">
        <f t="shared" si="1"/>
        <v>1000</v>
      </c>
      <c r="X25" s="944"/>
      <c r="Y25" s="989"/>
    </row>
    <row r="26" spans="1:25" ht="15.75" customHeight="1">
      <c r="A26" s="980" t="s">
        <v>509</v>
      </c>
      <c r="B26" s="992">
        <v>2006</v>
      </c>
      <c r="C26" s="993" t="s">
        <v>1236</v>
      </c>
      <c r="D26" s="993" t="s">
        <v>1237</v>
      </c>
      <c r="E26" s="957" t="s">
        <v>1209</v>
      </c>
      <c r="F26" s="994">
        <v>100</v>
      </c>
      <c r="G26" s="953"/>
      <c r="H26" s="953"/>
      <c r="I26" s="953">
        <v>100</v>
      </c>
      <c r="J26" s="953"/>
      <c r="K26" s="947">
        <f>SUM(G26:J26)</f>
        <v>100</v>
      </c>
      <c r="L26" s="955"/>
      <c r="M26" s="987">
        <v>0</v>
      </c>
      <c r="N26" s="942"/>
      <c r="O26" s="923">
        <f t="shared" si="0"/>
        <v>0</v>
      </c>
      <c r="P26" s="945"/>
      <c r="Q26" s="954">
        <v>100</v>
      </c>
      <c r="R26" s="923">
        <f t="shared" si="2"/>
        <v>100</v>
      </c>
      <c r="S26" s="945"/>
      <c r="T26" s="946"/>
      <c r="U26" s="946"/>
      <c r="V26" s="946"/>
      <c r="W26" s="947">
        <f t="shared" si="1"/>
        <v>0</v>
      </c>
      <c r="X26" s="944">
        <v>100</v>
      </c>
      <c r="Y26" s="989"/>
    </row>
    <row r="27" spans="1:25" ht="15.75" customHeight="1">
      <c r="A27" s="980" t="s">
        <v>1238</v>
      </c>
      <c r="B27" s="992" t="s">
        <v>1231</v>
      </c>
      <c r="C27" s="993" t="s">
        <v>1236</v>
      </c>
      <c r="D27" s="993" t="s">
        <v>1239</v>
      </c>
      <c r="E27" s="957" t="s">
        <v>1209</v>
      </c>
      <c r="F27" s="994">
        <v>200</v>
      </c>
      <c r="G27" s="953"/>
      <c r="H27" s="953"/>
      <c r="I27" s="953">
        <v>200</v>
      </c>
      <c r="J27" s="953"/>
      <c r="K27" s="947">
        <f>SUM(G27:J27)</f>
        <v>200</v>
      </c>
      <c r="L27" s="955"/>
      <c r="M27" s="991">
        <v>0</v>
      </c>
      <c r="N27" s="942"/>
      <c r="O27" s="923">
        <f t="shared" si="0"/>
        <v>0</v>
      </c>
      <c r="P27" s="945"/>
      <c r="Q27" s="954">
        <v>200</v>
      </c>
      <c r="R27" s="923">
        <f t="shared" si="2"/>
        <v>200</v>
      </c>
      <c r="S27" s="945"/>
      <c r="T27" s="946"/>
      <c r="U27" s="946"/>
      <c r="V27" s="946"/>
      <c r="W27" s="947">
        <f t="shared" si="1"/>
        <v>0</v>
      </c>
      <c r="X27" s="944">
        <v>200</v>
      </c>
      <c r="Y27" s="989"/>
    </row>
    <row r="28" spans="1:25" ht="15.75" customHeight="1">
      <c r="A28" s="980" t="s">
        <v>1240</v>
      </c>
      <c r="B28" s="949" t="s">
        <v>1231</v>
      </c>
      <c r="C28" s="950" t="s">
        <v>1034</v>
      </c>
      <c r="D28" s="990" t="s">
        <v>1241</v>
      </c>
      <c r="E28" s="950" t="s">
        <v>1200</v>
      </c>
      <c r="F28" s="973">
        <v>2500000</v>
      </c>
      <c r="G28" s="953"/>
      <c r="H28" s="953"/>
      <c r="I28" s="953"/>
      <c r="J28" s="953"/>
      <c r="K28" s="947"/>
      <c r="L28" s="955"/>
      <c r="M28" s="991"/>
      <c r="N28" s="942"/>
      <c r="O28" s="923"/>
      <c r="P28" s="945"/>
      <c r="Q28" s="954"/>
      <c r="R28" s="923">
        <f t="shared" si="2"/>
        <v>0</v>
      </c>
      <c r="S28" s="945"/>
      <c r="T28" s="946"/>
      <c r="U28" s="946"/>
      <c r="V28" s="946"/>
      <c r="W28" s="947"/>
      <c r="X28" s="944"/>
      <c r="Y28" s="989"/>
    </row>
    <row r="29" spans="1:25" ht="15.75" customHeight="1">
      <c r="A29" s="980" t="s">
        <v>1242</v>
      </c>
      <c r="B29" s="992" t="s">
        <v>1231</v>
      </c>
      <c r="C29" s="993" t="s">
        <v>0</v>
      </c>
      <c r="D29" s="995" t="s">
        <v>1</v>
      </c>
      <c r="E29" s="957" t="s">
        <v>1209</v>
      </c>
      <c r="F29" s="994">
        <v>3800</v>
      </c>
      <c r="G29" s="953"/>
      <c r="H29" s="953"/>
      <c r="I29" s="953">
        <v>3800</v>
      </c>
      <c r="J29" s="953"/>
      <c r="K29" s="947">
        <f>SUM(G29:J29)</f>
        <v>3800</v>
      </c>
      <c r="L29" s="955"/>
      <c r="M29" s="991">
        <v>0</v>
      </c>
      <c r="N29" s="942"/>
      <c r="O29" s="923">
        <f>SUM(M29:N29)</f>
        <v>0</v>
      </c>
      <c r="P29" s="945"/>
      <c r="Q29" s="954">
        <v>3800</v>
      </c>
      <c r="R29" s="923">
        <f t="shared" si="2"/>
        <v>3800</v>
      </c>
      <c r="S29" s="945"/>
      <c r="T29" s="946"/>
      <c r="U29" s="946"/>
      <c r="V29" s="946">
        <v>3800</v>
      </c>
      <c r="W29" s="947">
        <f>SUM(S29:V29)</f>
        <v>3800</v>
      </c>
      <c r="X29" s="944"/>
      <c r="Y29" s="989"/>
    </row>
    <row r="30" spans="1:25" ht="15.75" customHeight="1">
      <c r="A30" s="980" t="s">
        <v>2</v>
      </c>
      <c r="B30" s="992">
        <v>2006</v>
      </c>
      <c r="C30" s="957" t="s">
        <v>1207</v>
      </c>
      <c r="D30" s="995" t="s">
        <v>3</v>
      </c>
      <c r="E30" s="957" t="s">
        <v>1209</v>
      </c>
      <c r="F30" s="994"/>
      <c r="G30" s="953"/>
      <c r="H30" s="953"/>
      <c r="I30" s="953"/>
      <c r="J30" s="996"/>
      <c r="K30" s="947"/>
      <c r="L30" s="955"/>
      <c r="M30" s="991"/>
      <c r="N30" s="942"/>
      <c r="O30" s="923"/>
      <c r="P30" s="945"/>
      <c r="Q30" s="954"/>
      <c r="R30" s="923"/>
      <c r="S30" s="945"/>
      <c r="T30" s="946"/>
      <c r="U30" s="946"/>
      <c r="V30" s="946"/>
      <c r="W30" s="947"/>
      <c r="X30" s="944"/>
      <c r="Y30" s="989"/>
    </row>
    <row r="31" spans="1:25" ht="15.75" customHeight="1">
      <c r="A31" s="980"/>
      <c r="B31" s="992"/>
      <c r="C31" s="993"/>
      <c r="D31" s="972" t="s">
        <v>4</v>
      </c>
      <c r="E31" s="957"/>
      <c r="F31" s="957">
        <v>507</v>
      </c>
      <c r="G31" s="953"/>
      <c r="H31" s="953"/>
      <c r="I31" s="997">
        <v>507</v>
      </c>
      <c r="J31" s="996"/>
      <c r="K31" s="947">
        <f>SUM(G31:J31)</f>
        <v>507</v>
      </c>
      <c r="L31" s="955"/>
      <c r="M31" s="991"/>
      <c r="N31" s="942"/>
      <c r="O31" s="923"/>
      <c r="P31" s="945"/>
      <c r="Q31" s="954"/>
      <c r="R31" s="923"/>
      <c r="S31" s="945"/>
      <c r="T31" s="946"/>
      <c r="U31" s="946"/>
      <c r="V31" s="946">
        <v>507</v>
      </c>
      <c r="W31" s="947">
        <f>SUM(S31:V31)</f>
        <v>507</v>
      </c>
      <c r="X31" s="944"/>
      <c r="Y31" s="989"/>
    </row>
    <row r="32" spans="1:25" ht="15.75" customHeight="1">
      <c r="A32" s="980"/>
      <c r="B32" s="992"/>
      <c r="C32" s="993"/>
      <c r="D32" s="995" t="s">
        <v>5</v>
      </c>
      <c r="E32" s="957"/>
      <c r="F32" s="998">
        <v>9</v>
      </c>
      <c r="G32" s="953"/>
      <c r="H32" s="953"/>
      <c r="I32" s="999">
        <v>9</v>
      </c>
      <c r="J32" s="996"/>
      <c r="K32" s="947">
        <f>SUM(G32:J32)</f>
        <v>9</v>
      </c>
      <c r="L32" s="955"/>
      <c r="M32" s="991"/>
      <c r="N32" s="942"/>
      <c r="O32" s="923"/>
      <c r="P32" s="945"/>
      <c r="Q32" s="954"/>
      <c r="R32" s="923"/>
      <c r="S32" s="945"/>
      <c r="T32" s="946"/>
      <c r="U32" s="946"/>
      <c r="V32" s="946">
        <v>9</v>
      </c>
      <c r="W32" s="947">
        <f>SUM(S32:V32)</f>
        <v>9</v>
      </c>
      <c r="X32" s="944"/>
      <c r="Y32" s="989"/>
    </row>
    <row r="33" spans="1:25" ht="15.75" customHeight="1">
      <c r="A33" s="980"/>
      <c r="B33" s="992"/>
      <c r="C33" s="993"/>
      <c r="D33" s="995" t="s">
        <v>6</v>
      </c>
      <c r="E33" s="957"/>
      <c r="F33" s="998">
        <v>79</v>
      </c>
      <c r="G33" s="953"/>
      <c r="H33" s="953"/>
      <c r="I33" s="999">
        <v>79</v>
      </c>
      <c r="J33" s="996"/>
      <c r="K33" s="947">
        <f>SUM(G33:J33)</f>
        <v>79</v>
      </c>
      <c r="L33" s="955"/>
      <c r="M33" s="991"/>
      <c r="N33" s="942"/>
      <c r="O33" s="923"/>
      <c r="P33" s="945"/>
      <c r="Q33" s="954"/>
      <c r="R33" s="923"/>
      <c r="S33" s="945"/>
      <c r="T33" s="946"/>
      <c r="U33" s="946"/>
      <c r="V33" s="946">
        <v>79</v>
      </c>
      <c r="W33" s="947">
        <f>SUM(S33:V33)</f>
        <v>79</v>
      </c>
      <c r="X33" s="944"/>
      <c r="Y33" s="989"/>
    </row>
    <row r="34" spans="1:26" ht="15.75" customHeight="1">
      <c r="A34" s="980" t="s">
        <v>7</v>
      </c>
      <c r="B34" s="992" t="s">
        <v>1231</v>
      </c>
      <c r="C34" s="993" t="s">
        <v>8</v>
      </c>
      <c r="D34" s="993" t="s">
        <v>9</v>
      </c>
      <c r="E34" s="950" t="s">
        <v>1200</v>
      </c>
      <c r="F34" s="994">
        <v>5321</v>
      </c>
      <c r="G34" s="953"/>
      <c r="H34" s="953"/>
      <c r="I34" s="1000">
        <v>5284</v>
      </c>
      <c r="J34" s="996"/>
      <c r="K34" s="947">
        <f aca="true" t="shared" si="4" ref="K34:K64">SUM(G34:J34)</f>
        <v>5284</v>
      </c>
      <c r="L34" s="955" t="s">
        <v>10</v>
      </c>
      <c r="M34" s="991"/>
      <c r="N34" s="942"/>
      <c r="O34" s="923"/>
      <c r="P34" s="945"/>
      <c r="Q34" s="942">
        <v>5284</v>
      </c>
      <c r="R34" s="923">
        <f t="shared" si="2"/>
        <v>5284</v>
      </c>
      <c r="S34" s="945"/>
      <c r="T34" s="946"/>
      <c r="U34" s="946"/>
      <c r="V34" s="946">
        <v>5284</v>
      </c>
      <c r="W34" s="947">
        <v>5284</v>
      </c>
      <c r="X34" s="1001"/>
      <c r="Y34" s="989"/>
      <c r="Z34" s="896"/>
    </row>
    <row r="35" spans="1:25" ht="15.75" customHeight="1">
      <c r="A35" s="980" t="s">
        <v>11</v>
      </c>
      <c r="B35" s="992" t="s">
        <v>1231</v>
      </c>
      <c r="C35" s="993" t="s">
        <v>8</v>
      </c>
      <c r="D35" s="993" t="s">
        <v>12</v>
      </c>
      <c r="E35" s="950" t="s">
        <v>1200</v>
      </c>
      <c r="F35" s="1002">
        <v>6682</v>
      </c>
      <c r="G35" s="986"/>
      <c r="H35" s="953"/>
      <c r="I35" s="1000">
        <v>6580</v>
      </c>
      <c r="J35" s="976"/>
      <c r="K35" s="947">
        <f t="shared" si="4"/>
        <v>6580</v>
      </c>
      <c r="L35" s="955" t="s">
        <v>13</v>
      </c>
      <c r="M35" s="991"/>
      <c r="N35" s="991"/>
      <c r="O35" s="923"/>
      <c r="P35" s="988"/>
      <c r="Q35" s="991">
        <v>6580</v>
      </c>
      <c r="R35" s="923">
        <f t="shared" si="2"/>
        <v>6580</v>
      </c>
      <c r="S35" s="1003"/>
      <c r="T35" s="1004"/>
      <c r="U35" s="1004"/>
      <c r="V35" s="946">
        <v>6580</v>
      </c>
      <c r="W35" s="947">
        <v>6580</v>
      </c>
      <c r="X35" s="1005"/>
      <c r="Y35" s="989"/>
    </row>
    <row r="36" spans="1:25" ht="15.75" customHeight="1">
      <c r="A36" s="980" t="s">
        <v>14</v>
      </c>
      <c r="B36" s="992" t="s">
        <v>1231</v>
      </c>
      <c r="C36" s="993" t="s">
        <v>8</v>
      </c>
      <c r="D36" s="993" t="s">
        <v>15</v>
      </c>
      <c r="E36" s="950" t="s">
        <v>1200</v>
      </c>
      <c r="F36" s="1002">
        <v>7200</v>
      </c>
      <c r="G36" s="986"/>
      <c r="H36" s="986"/>
      <c r="I36" s="974"/>
      <c r="J36" s="1006">
        <v>7200</v>
      </c>
      <c r="K36" s="947">
        <f t="shared" si="4"/>
        <v>7200</v>
      </c>
      <c r="L36" s="977"/>
      <c r="M36" s="987"/>
      <c r="N36" s="991"/>
      <c r="O36" s="923"/>
      <c r="P36" s="988"/>
      <c r="Q36" s="991"/>
      <c r="R36" s="923">
        <f t="shared" si="2"/>
        <v>0</v>
      </c>
      <c r="S36" s="945"/>
      <c r="T36" s="946"/>
      <c r="U36" s="946"/>
      <c r="V36" s="946"/>
      <c r="W36" s="947"/>
      <c r="X36" s="1007"/>
      <c r="Y36" s="989"/>
    </row>
    <row r="37" spans="1:25" ht="15.75" customHeight="1">
      <c r="A37" s="980" t="s">
        <v>16</v>
      </c>
      <c r="B37" s="992" t="s">
        <v>1231</v>
      </c>
      <c r="C37" s="993" t="s">
        <v>8</v>
      </c>
      <c r="D37" s="993" t="s">
        <v>17</v>
      </c>
      <c r="E37" s="950" t="s">
        <v>1200</v>
      </c>
      <c r="F37" s="1002">
        <v>6589</v>
      </c>
      <c r="G37" s="986"/>
      <c r="H37" s="986"/>
      <c r="I37" s="974"/>
      <c r="J37" s="1006">
        <v>6589</v>
      </c>
      <c r="K37" s="947">
        <f t="shared" si="4"/>
        <v>6589</v>
      </c>
      <c r="L37" s="977"/>
      <c r="M37" s="991"/>
      <c r="N37" s="991"/>
      <c r="O37" s="923"/>
      <c r="P37" s="988"/>
      <c r="Q37" s="991"/>
      <c r="R37" s="923">
        <f t="shared" si="2"/>
        <v>0</v>
      </c>
      <c r="S37" s="945"/>
      <c r="T37" s="946"/>
      <c r="U37" s="946"/>
      <c r="V37" s="946"/>
      <c r="W37" s="947"/>
      <c r="X37" s="1007"/>
      <c r="Y37" s="989"/>
    </row>
    <row r="38" spans="1:25" ht="15.75" customHeight="1">
      <c r="A38" s="980" t="s">
        <v>18</v>
      </c>
      <c r="B38" s="992" t="s">
        <v>1231</v>
      </c>
      <c r="C38" s="993" t="s">
        <v>8</v>
      </c>
      <c r="D38" s="1008" t="s">
        <v>19</v>
      </c>
      <c r="E38" s="950" t="s">
        <v>1200</v>
      </c>
      <c r="F38" s="1002">
        <v>11200</v>
      </c>
      <c r="G38" s="986"/>
      <c r="H38" s="986"/>
      <c r="I38" s="974"/>
      <c r="J38" s="1006">
        <v>11200</v>
      </c>
      <c r="K38" s="947">
        <f t="shared" si="4"/>
        <v>11200</v>
      </c>
      <c r="L38" s="977"/>
      <c r="M38" s="991"/>
      <c r="N38" s="991"/>
      <c r="O38" s="923"/>
      <c r="P38" s="988"/>
      <c r="Q38" s="991"/>
      <c r="R38" s="923">
        <f t="shared" si="2"/>
        <v>0</v>
      </c>
      <c r="S38" s="945"/>
      <c r="T38" s="946"/>
      <c r="U38" s="946"/>
      <c r="V38" s="946"/>
      <c r="W38" s="947"/>
      <c r="X38" s="1007"/>
      <c r="Y38" s="989"/>
    </row>
    <row r="39" spans="1:25" ht="15.75" customHeight="1">
      <c r="A39" s="980" t="s">
        <v>20</v>
      </c>
      <c r="B39" s="992" t="s">
        <v>1231</v>
      </c>
      <c r="C39" s="993" t="s">
        <v>8</v>
      </c>
      <c r="D39" s="1008" t="s">
        <v>21</v>
      </c>
      <c r="E39" s="950" t="s">
        <v>1200</v>
      </c>
      <c r="F39" s="1002">
        <v>4548</v>
      </c>
      <c r="G39" s="986"/>
      <c r="H39" s="986"/>
      <c r="I39" s="974"/>
      <c r="J39" s="1006">
        <v>4548</v>
      </c>
      <c r="K39" s="947">
        <f t="shared" si="4"/>
        <v>4548</v>
      </c>
      <c r="L39" s="977"/>
      <c r="M39" s="991"/>
      <c r="N39" s="991"/>
      <c r="O39" s="923"/>
      <c r="P39" s="988"/>
      <c r="Q39" s="991"/>
      <c r="R39" s="923">
        <f t="shared" si="2"/>
        <v>0</v>
      </c>
      <c r="S39" s="945"/>
      <c r="T39" s="946"/>
      <c r="U39" s="946"/>
      <c r="V39" s="946"/>
      <c r="W39" s="947"/>
      <c r="X39" s="1007"/>
      <c r="Y39" s="989"/>
    </row>
    <row r="40" spans="1:25" ht="15.75" customHeight="1">
      <c r="A40" s="980" t="s">
        <v>22</v>
      </c>
      <c r="B40" s="992" t="s">
        <v>1231</v>
      </c>
      <c r="C40" s="993" t="s">
        <v>1210</v>
      </c>
      <c r="D40" s="1008" t="s">
        <v>32</v>
      </c>
      <c r="E40" s="950" t="s">
        <v>1200</v>
      </c>
      <c r="F40" s="1002">
        <v>22714</v>
      </c>
      <c r="G40" s="986"/>
      <c r="H40" s="986"/>
      <c r="I40" s="974"/>
      <c r="J40" s="1006">
        <v>22714</v>
      </c>
      <c r="K40" s="947">
        <f t="shared" si="4"/>
        <v>22714</v>
      </c>
      <c r="L40" s="977"/>
      <c r="M40" s="991"/>
      <c r="N40" s="991"/>
      <c r="O40" s="923"/>
      <c r="P40" s="988"/>
      <c r="Q40" s="991"/>
      <c r="R40" s="923">
        <f t="shared" si="2"/>
        <v>0</v>
      </c>
      <c r="S40" s="945"/>
      <c r="T40" s="946"/>
      <c r="U40" s="946"/>
      <c r="V40" s="946"/>
      <c r="W40" s="947"/>
      <c r="X40" s="1007"/>
      <c r="Y40" s="989"/>
    </row>
    <row r="41" spans="1:25" ht="15.75" customHeight="1">
      <c r="A41" s="980" t="s">
        <v>33</v>
      </c>
      <c r="B41" s="992" t="s">
        <v>1231</v>
      </c>
      <c r="C41" s="993" t="s">
        <v>8</v>
      </c>
      <c r="D41" s="1008" t="s">
        <v>34</v>
      </c>
      <c r="E41" s="950" t="s">
        <v>1200</v>
      </c>
      <c r="F41" s="1002">
        <v>34399</v>
      </c>
      <c r="G41" s="986"/>
      <c r="H41" s="986"/>
      <c r="I41" s="974"/>
      <c r="J41" s="1006">
        <v>34399</v>
      </c>
      <c r="K41" s="947">
        <f t="shared" si="4"/>
        <v>34399</v>
      </c>
      <c r="L41" s="977"/>
      <c r="M41" s="991"/>
      <c r="N41" s="991"/>
      <c r="O41" s="923"/>
      <c r="P41" s="988"/>
      <c r="Q41" s="991"/>
      <c r="R41" s="923">
        <f t="shared" si="2"/>
        <v>0</v>
      </c>
      <c r="S41" s="945"/>
      <c r="T41" s="946"/>
      <c r="U41" s="946"/>
      <c r="V41" s="946"/>
      <c r="W41" s="947"/>
      <c r="X41" s="1007"/>
      <c r="Y41" s="989"/>
    </row>
    <row r="42" spans="1:25" ht="15.75" customHeight="1">
      <c r="A42" s="980" t="s">
        <v>35</v>
      </c>
      <c r="B42" s="992" t="s">
        <v>1231</v>
      </c>
      <c r="C42" s="993" t="s">
        <v>8</v>
      </c>
      <c r="D42" s="1008" t="s">
        <v>36</v>
      </c>
      <c r="E42" s="950" t="s">
        <v>1200</v>
      </c>
      <c r="F42" s="1002">
        <v>7200</v>
      </c>
      <c r="G42" s="986"/>
      <c r="H42" s="986"/>
      <c r="I42" s="974"/>
      <c r="J42" s="1006">
        <v>7200</v>
      </c>
      <c r="K42" s="947">
        <f t="shared" si="4"/>
        <v>7200</v>
      </c>
      <c r="L42" s="977"/>
      <c r="M42" s="991"/>
      <c r="N42" s="991"/>
      <c r="O42" s="923"/>
      <c r="P42" s="988"/>
      <c r="Q42" s="991"/>
      <c r="R42" s="923">
        <f t="shared" si="2"/>
        <v>0</v>
      </c>
      <c r="S42" s="945"/>
      <c r="T42" s="946"/>
      <c r="U42" s="946"/>
      <c r="V42" s="946"/>
      <c r="W42" s="947"/>
      <c r="X42" s="1007"/>
      <c r="Y42" s="989"/>
    </row>
    <row r="43" spans="1:25" ht="15.75" customHeight="1">
      <c r="A43" s="980" t="s">
        <v>37</v>
      </c>
      <c r="B43" s="992" t="s">
        <v>1231</v>
      </c>
      <c r="C43" s="993" t="s">
        <v>8</v>
      </c>
      <c r="D43" s="1008" t="s">
        <v>38</v>
      </c>
      <c r="E43" s="950" t="s">
        <v>1200</v>
      </c>
      <c r="F43" s="1002">
        <v>7200</v>
      </c>
      <c r="G43" s="986"/>
      <c r="H43" s="986"/>
      <c r="I43" s="974"/>
      <c r="J43" s="1006">
        <v>7200</v>
      </c>
      <c r="K43" s="947">
        <f t="shared" si="4"/>
        <v>7200</v>
      </c>
      <c r="L43" s="977"/>
      <c r="M43" s="991"/>
      <c r="N43" s="991"/>
      <c r="O43" s="923"/>
      <c r="P43" s="988"/>
      <c r="Q43" s="991"/>
      <c r="R43" s="923">
        <f t="shared" si="2"/>
        <v>0</v>
      </c>
      <c r="S43" s="945"/>
      <c r="T43" s="946"/>
      <c r="U43" s="946"/>
      <c r="V43" s="946"/>
      <c r="W43" s="947"/>
      <c r="X43" s="1007"/>
      <c r="Y43" s="989"/>
    </row>
    <row r="44" spans="1:25" ht="15.75" customHeight="1">
      <c r="A44" s="980" t="s">
        <v>39</v>
      </c>
      <c r="B44" s="992" t="s">
        <v>1231</v>
      </c>
      <c r="C44" s="993" t="s">
        <v>8</v>
      </c>
      <c r="D44" s="1008" t="s">
        <v>40</v>
      </c>
      <c r="E44" s="950" t="s">
        <v>1200</v>
      </c>
      <c r="F44" s="1002">
        <v>25200</v>
      </c>
      <c r="G44" s="986"/>
      <c r="H44" s="986"/>
      <c r="I44" s="974"/>
      <c r="J44" s="1006">
        <v>25200</v>
      </c>
      <c r="K44" s="947">
        <f t="shared" si="4"/>
        <v>25200</v>
      </c>
      <c r="L44" s="977"/>
      <c r="M44" s="991"/>
      <c r="N44" s="991"/>
      <c r="O44" s="923"/>
      <c r="P44" s="988"/>
      <c r="Q44" s="991"/>
      <c r="R44" s="923">
        <f t="shared" si="2"/>
        <v>0</v>
      </c>
      <c r="S44" s="945"/>
      <c r="T44" s="946"/>
      <c r="U44" s="946"/>
      <c r="V44" s="946"/>
      <c r="W44" s="947"/>
      <c r="X44" s="1007"/>
      <c r="Y44" s="989"/>
    </row>
    <row r="45" spans="1:25" ht="15.75" customHeight="1">
      <c r="A45" s="980" t="s">
        <v>41</v>
      </c>
      <c r="B45" s="992" t="s">
        <v>1231</v>
      </c>
      <c r="C45" s="993" t="s">
        <v>8</v>
      </c>
      <c r="D45" s="1008" t="s">
        <v>42</v>
      </c>
      <c r="E45" s="950" t="s">
        <v>1200</v>
      </c>
      <c r="F45" s="1002">
        <v>19227</v>
      </c>
      <c r="G45" s="986"/>
      <c r="H45" s="986"/>
      <c r="I45" s="974"/>
      <c r="J45" s="1006">
        <v>19227</v>
      </c>
      <c r="K45" s="947">
        <f t="shared" si="4"/>
        <v>19227</v>
      </c>
      <c r="L45" s="977"/>
      <c r="M45" s="991"/>
      <c r="N45" s="991"/>
      <c r="O45" s="923"/>
      <c r="P45" s="988"/>
      <c r="Q45" s="991"/>
      <c r="R45" s="923">
        <f t="shared" si="2"/>
        <v>0</v>
      </c>
      <c r="S45" s="945"/>
      <c r="T45" s="946"/>
      <c r="U45" s="946"/>
      <c r="V45" s="946"/>
      <c r="W45" s="947"/>
      <c r="X45" s="1007"/>
      <c r="Y45" s="989"/>
    </row>
    <row r="46" spans="1:25" ht="15.75" customHeight="1">
      <c r="A46" s="980" t="s">
        <v>43</v>
      </c>
      <c r="B46" s="992" t="s">
        <v>1231</v>
      </c>
      <c r="C46" s="993" t="s">
        <v>8</v>
      </c>
      <c r="D46" s="1008" t="s">
        <v>44</v>
      </c>
      <c r="E46" s="950" t="s">
        <v>1200</v>
      </c>
      <c r="F46" s="1002">
        <v>8000</v>
      </c>
      <c r="G46" s="986"/>
      <c r="H46" s="986"/>
      <c r="I46" s="974"/>
      <c r="J46" s="1006">
        <v>8000</v>
      </c>
      <c r="K46" s="947">
        <f t="shared" si="4"/>
        <v>8000</v>
      </c>
      <c r="L46" s="977"/>
      <c r="M46" s="991"/>
      <c r="N46" s="991"/>
      <c r="O46" s="923"/>
      <c r="P46" s="988"/>
      <c r="Q46" s="991"/>
      <c r="R46" s="923">
        <f t="shared" si="2"/>
        <v>0</v>
      </c>
      <c r="S46" s="945"/>
      <c r="T46" s="946"/>
      <c r="U46" s="946"/>
      <c r="V46" s="946"/>
      <c r="W46" s="947"/>
      <c r="X46" s="1007"/>
      <c r="Y46" s="989"/>
    </row>
    <row r="47" spans="1:25" ht="15.75" customHeight="1">
      <c r="A47" s="980" t="s">
        <v>45</v>
      </c>
      <c r="B47" s="992" t="s">
        <v>1231</v>
      </c>
      <c r="C47" s="993" t="s">
        <v>8</v>
      </c>
      <c r="D47" s="1008" t="s">
        <v>46</v>
      </c>
      <c r="E47" s="950" t="s">
        <v>1200</v>
      </c>
      <c r="F47" s="1002">
        <v>7200</v>
      </c>
      <c r="G47" s="986"/>
      <c r="H47" s="986"/>
      <c r="I47" s="974"/>
      <c r="J47" s="1006">
        <v>6838</v>
      </c>
      <c r="K47" s="947">
        <f t="shared" si="4"/>
        <v>6838</v>
      </c>
      <c r="L47" s="955" t="s">
        <v>47</v>
      </c>
      <c r="M47" s="991"/>
      <c r="N47" s="991"/>
      <c r="O47" s="923"/>
      <c r="P47" s="988"/>
      <c r="Q47" s="991"/>
      <c r="R47" s="923">
        <f t="shared" si="2"/>
        <v>0</v>
      </c>
      <c r="S47" s="945"/>
      <c r="T47" s="946"/>
      <c r="U47" s="946"/>
      <c r="V47" s="946"/>
      <c r="W47" s="947"/>
      <c r="X47" s="1007"/>
      <c r="Y47" s="989"/>
    </row>
    <row r="48" spans="1:25" ht="15.75" customHeight="1">
      <c r="A48" s="980" t="s">
        <v>48</v>
      </c>
      <c r="B48" s="992" t="s">
        <v>1231</v>
      </c>
      <c r="C48" s="993" t="s">
        <v>8</v>
      </c>
      <c r="D48" s="1008" t="s">
        <v>49</v>
      </c>
      <c r="E48" s="950" t="s">
        <v>1200</v>
      </c>
      <c r="F48" s="1002">
        <v>17035</v>
      </c>
      <c r="G48" s="986"/>
      <c r="H48" s="986"/>
      <c r="I48" s="974"/>
      <c r="J48" s="1006">
        <v>17035</v>
      </c>
      <c r="K48" s="947">
        <f t="shared" si="4"/>
        <v>17035</v>
      </c>
      <c r="L48" s="977"/>
      <c r="M48" s="991"/>
      <c r="N48" s="991"/>
      <c r="O48" s="923"/>
      <c r="P48" s="988"/>
      <c r="Q48" s="991"/>
      <c r="R48" s="923">
        <f t="shared" si="2"/>
        <v>0</v>
      </c>
      <c r="S48" s="945"/>
      <c r="T48" s="946"/>
      <c r="U48" s="946"/>
      <c r="V48" s="946"/>
      <c r="W48" s="947"/>
      <c r="X48" s="1007"/>
      <c r="Y48" s="989"/>
    </row>
    <row r="49" spans="1:25" ht="15.75" customHeight="1">
      <c r="A49" s="980" t="s">
        <v>50</v>
      </c>
      <c r="B49" s="992" t="s">
        <v>1231</v>
      </c>
      <c r="C49" s="993" t="s">
        <v>8</v>
      </c>
      <c r="D49" s="1008" t="s">
        <v>51</v>
      </c>
      <c r="E49" s="950" t="s">
        <v>1200</v>
      </c>
      <c r="F49" s="1002">
        <v>14337</v>
      </c>
      <c r="G49" s="986"/>
      <c r="H49" s="986"/>
      <c r="I49" s="974"/>
      <c r="J49" s="1006">
        <v>14337</v>
      </c>
      <c r="K49" s="947">
        <f t="shared" si="4"/>
        <v>14337</v>
      </c>
      <c r="L49" s="977"/>
      <c r="M49" s="991"/>
      <c r="N49" s="991"/>
      <c r="O49" s="923"/>
      <c r="P49" s="988"/>
      <c r="Q49" s="991"/>
      <c r="R49" s="923">
        <f t="shared" si="2"/>
        <v>0</v>
      </c>
      <c r="S49" s="945"/>
      <c r="T49" s="946"/>
      <c r="U49" s="946"/>
      <c r="V49" s="946"/>
      <c r="W49" s="947"/>
      <c r="X49" s="1007"/>
      <c r="Y49" s="989"/>
    </row>
    <row r="50" spans="1:25" ht="15.75" customHeight="1">
      <c r="A50" s="980" t="s">
        <v>52</v>
      </c>
      <c r="B50" s="992" t="s">
        <v>1231</v>
      </c>
      <c r="C50" s="993" t="s">
        <v>8</v>
      </c>
      <c r="D50" s="1008" t="s">
        <v>53</v>
      </c>
      <c r="E50" s="950" t="s">
        <v>1200</v>
      </c>
      <c r="F50" s="1002">
        <v>8000</v>
      </c>
      <c r="G50" s="986"/>
      <c r="H50" s="986"/>
      <c r="I50" s="974"/>
      <c r="J50" s="1006">
        <v>8000</v>
      </c>
      <c r="K50" s="947">
        <f t="shared" si="4"/>
        <v>8000</v>
      </c>
      <c r="L50" s="977"/>
      <c r="M50" s="991"/>
      <c r="N50" s="991"/>
      <c r="O50" s="923"/>
      <c r="P50" s="988"/>
      <c r="Q50" s="991"/>
      <c r="R50" s="923">
        <f t="shared" si="2"/>
        <v>0</v>
      </c>
      <c r="S50" s="945"/>
      <c r="T50" s="946"/>
      <c r="U50" s="946"/>
      <c r="V50" s="946"/>
      <c r="W50" s="947"/>
      <c r="X50" s="1007"/>
      <c r="Y50" s="989"/>
    </row>
    <row r="51" spans="1:25" ht="15.75" customHeight="1">
      <c r="A51" s="980" t="s">
        <v>54</v>
      </c>
      <c r="B51" s="992" t="s">
        <v>1231</v>
      </c>
      <c r="C51" s="993" t="s">
        <v>8</v>
      </c>
      <c r="D51" s="993" t="s">
        <v>59</v>
      </c>
      <c r="E51" s="950" t="s">
        <v>1200</v>
      </c>
      <c r="F51" s="994">
        <v>8000</v>
      </c>
      <c r="G51" s="953"/>
      <c r="H51" s="953"/>
      <c r="I51" s="954"/>
      <c r="J51" s="1000">
        <v>8000</v>
      </c>
      <c r="K51" s="947">
        <f t="shared" si="4"/>
        <v>8000</v>
      </c>
      <c r="L51" s="955"/>
      <c r="M51" s="942"/>
      <c r="N51" s="942"/>
      <c r="O51" s="923"/>
      <c r="P51" s="945"/>
      <c r="Q51" s="942"/>
      <c r="R51" s="923">
        <f t="shared" si="2"/>
        <v>0</v>
      </c>
      <c r="S51" s="945"/>
      <c r="T51" s="946"/>
      <c r="U51" s="946"/>
      <c r="V51" s="946"/>
      <c r="W51" s="947"/>
      <c r="X51" s="1009"/>
      <c r="Y51" s="989"/>
    </row>
    <row r="52" spans="1:25" ht="15.75" customHeight="1">
      <c r="A52" s="980" t="s">
        <v>60</v>
      </c>
      <c r="B52" s="1010" t="s">
        <v>1231</v>
      </c>
      <c r="C52" s="1011" t="s">
        <v>8</v>
      </c>
      <c r="D52" s="1012" t="s">
        <v>61</v>
      </c>
      <c r="E52" s="957" t="s">
        <v>1200</v>
      </c>
      <c r="F52" s="1013">
        <v>18778</v>
      </c>
      <c r="G52" s="960"/>
      <c r="H52" s="960"/>
      <c r="I52" s="959"/>
      <c r="J52" s="1014">
        <v>18778</v>
      </c>
      <c r="K52" s="962">
        <f t="shared" si="4"/>
        <v>18778</v>
      </c>
      <c r="L52" s="963"/>
      <c r="M52" s="987"/>
      <c r="N52" s="987"/>
      <c r="O52" s="1015"/>
      <c r="P52" s="966"/>
      <c r="Q52" s="987"/>
      <c r="R52" s="1015">
        <f t="shared" si="2"/>
        <v>0</v>
      </c>
      <c r="S52" s="1016"/>
      <c r="T52" s="1017"/>
      <c r="U52" s="1017"/>
      <c r="V52" s="1017"/>
      <c r="W52" s="962"/>
      <c r="X52" s="1018"/>
      <c r="Y52" s="1019"/>
    </row>
    <row r="53" spans="1:25" ht="15.75" customHeight="1">
      <c r="A53" s="980" t="s">
        <v>62</v>
      </c>
      <c r="B53" s="992" t="s">
        <v>1231</v>
      </c>
      <c r="C53" s="993" t="s">
        <v>8</v>
      </c>
      <c r="D53" s="1008" t="s">
        <v>63</v>
      </c>
      <c r="E53" s="950" t="s">
        <v>1200</v>
      </c>
      <c r="F53" s="1002">
        <v>338</v>
      </c>
      <c r="G53" s="986"/>
      <c r="H53" s="986"/>
      <c r="I53" s="974"/>
      <c r="J53" s="1000">
        <v>338</v>
      </c>
      <c r="K53" s="947">
        <f t="shared" si="4"/>
        <v>338</v>
      </c>
      <c r="L53" s="977"/>
      <c r="M53" s="991"/>
      <c r="N53" s="991"/>
      <c r="O53" s="923"/>
      <c r="P53" s="988"/>
      <c r="Q53" s="991"/>
      <c r="R53" s="923">
        <f t="shared" si="2"/>
        <v>0</v>
      </c>
      <c r="S53" s="945"/>
      <c r="T53" s="946"/>
      <c r="U53" s="946"/>
      <c r="V53" s="946"/>
      <c r="W53" s="947"/>
      <c r="X53" s="1009"/>
      <c r="Y53" s="989"/>
    </row>
    <row r="54" spans="1:25" ht="15.75" customHeight="1">
      <c r="A54" s="980" t="s">
        <v>64</v>
      </c>
      <c r="B54" s="992" t="s">
        <v>1231</v>
      </c>
      <c r="C54" s="993" t="s">
        <v>8</v>
      </c>
      <c r="D54" s="1008" t="s">
        <v>65</v>
      </c>
      <c r="E54" s="950" t="s">
        <v>1200</v>
      </c>
      <c r="F54" s="1002">
        <v>5126</v>
      </c>
      <c r="G54" s="986"/>
      <c r="H54" s="974"/>
      <c r="I54" s="1020">
        <v>4966</v>
      </c>
      <c r="J54" s="976"/>
      <c r="K54" s="947">
        <f t="shared" si="4"/>
        <v>4966</v>
      </c>
      <c r="L54" s="955" t="s">
        <v>66</v>
      </c>
      <c r="M54" s="991"/>
      <c r="N54" s="991"/>
      <c r="O54" s="923"/>
      <c r="P54" s="988"/>
      <c r="Q54" s="1020">
        <v>4966</v>
      </c>
      <c r="R54" s="923">
        <f t="shared" si="2"/>
        <v>4966</v>
      </c>
      <c r="S54" s="945"/>
      <c r="T54" s="946"/>
      <c r="U54" s="946"/>
      <c r="V54" s="946">
        <v>4966</v>
      </c>
      <c r="W54" s="947">
        <v>4966</v>
      </c>
      <c r="X54" s="1021"/>
      <c r="Y54" s="989"/>
    </row>
    <row r="55" spans="1:25" ht="15.75" customHeight="1">
      <c r="A55" s="980" t="s">
        <v>67</v>
      </c>
      <c r="B55" s="992" t="s">
        <v>1231</v>
      </c>
      <c r="C55" s="993" t="s">
        <v>8</v>
      </c>
      <c r="D55" s="1008" t="s">
        <v>68</v>
      </c>
      <c r="E55" s="950" t="s">
        <v>1200</v>
      </c>
      <c r="F55" s="1002">
        <v>8364</v>
      </c>
      <c r="G55" s="986"/>
      <c r="H55" s="974"/>
      <c r="I55" s="1006">
        <v>8211</v>
      </c>
      <c r="J55" s="976"/>
      <c r="K55" s="947">
        <f t="shared" si="4"/>
        <v>8211</v>
      </c>
      <c r="L55" s="955" t="s">
        <v>69</v>
      </c>
      <c r="M55" s="991"/>
      <c r="N55" s="991"/>
      <c r="O55" s="923"/>
      <c r="P55" s="988"/>
      <c r="Q55" s="1006">
        <v>8211</v>
      </c>
      <c r="R55" s="923">
        <f t="shared" si="2"/>
        <v>8211</v>
      </c>
      <c r="S55" s="945"/>
      <c r="T55" s="946"/>
      <c r="U55" s="946"/>
      <c r="V55" s="946">
        <v>8211</v>
      </c>
      <c r="W55" s="947">
        <v>8211</v>
      </c>
      <c r="X55" s="1021"/>
      <c r="Y55" s="989"/>
    </row>
    <row r="56" spans="1:25" ht="15.75" customHeight="1">
      <c r="A56" s="980" t="s">
        <v>70</v>
      </c>
      <c r="B56" s="992" t="s">
        <v>1231</v>
      </c>
      <c r="C56" s="993" t="s">
        <v>8</v>
      </c>
      <c r="D56" s="1008" t="s">
        <v>71</v>
      </c>
      <c r="E56" s="950" t="s">
        <v>1200</v>
      </c>
      <c r="F56" s="1002">
        <v>3312</v>
      </c>
      <c r="G56" s="986"/>
      <c r="H56" s="974"/>
      <c r="I56" s="1022">
        <v>3225</v>
      </c>
      <c r="J56" s="976"/>
      <c r="K56" s="947">
        <f t="shared" si="4"/>
        <v>3225</v>
      </c>
      <c r="L56" s="955" t="s">
        <v>72</v>
      </c>
      <c r="M56" s="991"/>
      <c r="N56" s="991"/>
      <c r="O56" s="923"/>
      <c r="P56" s="988"/>
      <c r="Q56" s="1022">
        <v>3226</v>
      </c>
      <c r="R56" s="923">
        <f t="shared" si="2"/>
        <v>3226</v>
      </c>
      <c r="S56" s="945"/>
      <c r="T56" s="946"/>
      <c r="U56" s="946"/>
      <c r="V56" s="946">
        <v>3226</v>
      </c>
      <c r="W56" s="947">
        <v>3226</v>
      </c>
      <c r="X56" s="1021"/>
      <c r="Y56" s="989"/>
    </row>
    <row r="57" spans="1:25" ht="15.75" customHeight="1">
      <c r="A57" s="980" t="s">
        <v>73</v>
      </c>
      <c r="B57" s="992" t="s">
        <v>1231</v>
      </c>
      <c r="C57" s="993" t="s">
        <v>8</v>
      </c>
      <c r="D57" s="1008" t="s">
        <v>74</v>
      </c>
      <c r="E57" s="950" t="s">
        <v>1200</v>
      </c>
      <c r="F57" s="1002">
        <v>3733</v>
      </c>
      <c r="G57" s="986"/>
      <c r="H57" s="986"/>
      <c r="I57" s="974"/>
      <c r="J57" s="1006">
        <v>3733</v>
      </c>
      <c r="K57" s="947">
        <f t="shared" si="4"/>
        <v>3733</v>
      </c>
      <c r="L57" s="977"/>
      <c r="M57" s="991"/>
      <c r="N57" s="991"/>
      <c r="O57" s="923"/>
      <c r="P57" s="988"/>
      <c r="Q57" s="974"/>
      <c r="R57" s="923">
        <f t="shared" si="2"/>
        <v>0</v>
      </c>
      <c r="S57" s="945"/>
      <c r="T57" s="946"/>
      <c r="U57" s="946"/>
      <c r="V57" s="946"/>
      <c r="W57" s="947"/>
      <c r="X57" s="1007"/>
      <c r="Y57" s="989"/>
    </row>
    <row r="58" spans="1:25" ht="15.75" customHeight="1">
      <c r="A58" s="980" t="s">
        <v>75</v>
      </c>
      <c r="B58" s="992" t="s">
        <v>1231</v>
      </c>
      <c r="C58" s="993" t="s">
        <v>8</v>
      </c>
      <c r="D58" s="1008" t="s">
        <v>76</v>
      </c>
      <c r="E58" s="950" t="s">
        <v>1200</v>
      </c>
      <c r="F58" s="1002">
        <v>5929</v>
      </c>
      <c r="G58" s="986"/>
      <c r="H58" s="986"/>
      <c r="I58" s="974"/>
      <c r="J58" s="1000">
        <v>5929</v>
      </c>
      <c r="K58" s="947">
        <f t="shared" si="4"/>
        <v>5929</v>
      </c>
      <c r="L58" s="977"/>
      <c r="M58" s="991"/>
      <c r="N58" s="991"/>
      <c r="O58" s="923"/>
      <c r="P58" s="988"/>
      <c r="Q58" s="974"/>
      <c r="R58" s="923">
        <f t="shared" si="2"/>
        <v>0</v>
      </c>
      <c r="S58" s="945"/>
      <c r="T58" s="946"/>
      <c r="U58" s="946"/>
      <c r="V58" s="946"/>
      <c r="W58" s="947"/>
      <c r="X58" s="1009"/>
      <c r="Y58" s="989"/>
    </row>
    <row r="59" spans="1:25" ht="15.75" customHeight="1">
      <c r="A59" s="980" t="s">
        <v>77</v>
      </c>
      <c r="B59" s="992" t="s">
        <v>1231</v>
      </c>
      <c r="C59" s="993" t="s">
        <v>8</v>
      </c>
      <c r="D59" s="993" t="s">
        <v>78</v>
      </c>
      <c r="E59" s="950" t="s">
        <v>1200</v>
      </c>
      <c r="F59" s="1002">
        <v>1088</v>
      </c>
      <c r="G59" s="986"/>
      <c r="H59" s="974"/>
      <c r="I59" s="1006">
        <v>1088</v>
      </c>
      <c r="J59" s="976"/>
      <c r="K59" s="947">
        <f t="shared" si="4"/>
        <v>1088</v>
      </c>
      <c r="L59" s="955"/>
      <c r="M59" s="991"/>
      <c r="N59" s="991"/>
      <c r="O59" s="923"/>
      <c r="P59" s="988"/>
      <c r="Q59" s="1006">
        <v>1088</v>
      </c>
      <c r="R59" s="923">
        <f t="shared" si="2"/>
        <v>1088</v>
      </c>
      <c r="S59" s="945"/>
      <c r="T59" s="946"/>
      <c r="U59" s="946"/>
      <c r="V59" s="946"/>
      <c r="W59" s="947"/>
      <c r="X59" s="1021"/>
      <c r="Y59" s="989"/>
    </row>
    <row r="60" spans="1:25" ht="15.75" customHeight="1">
      <c r="A60" s="980" t="s">
        <v>79</v>
      </c>
      <c r="B60" s="992" t="s">
        <v>1231</v>
      </c>
      <c r="C60" s="993" t="s">
        <v>8</v>
      </c>
      <c r="D60" s="1008" t="s">
        <v>80</v>
      </c>
      <c r="E60" s="950" t="s">
        <v>1200</v>
      </c>
      <c r="F60" s="1002">
        <v>2593</v>
      </c>
      <c r="G60" s="986"/>
      <c r="H60" s="974"/>
      <c r="I60" s="1000">
        <v>2593</v>
      </c>
      <c r="J60" s="976"/>
      <c r="K60" s="947">
        <f t="shared" si="4"/>
        <v>2593</v>
      </c>
      <c r="L60" s="955" t="s">
        <v>81</v>
      </c>
      <c r="M60" s="991"/>
      <c r="N60" s="991"/>
      <c r="O60" s="923"/>
      <c r="P60" s="988"/>
      <c r="Q60" s="1000">
        <v>2593</v>
      </c>
      <c r="R60" s="923">
        <f t="shared" si="2"/>
        <v>2593</v>
      </c>
      <c r="S60" s="945"/>
      <c r="T60" s="946"/>
      <c r="U60" s="946"/>
      <c r="V60" s="946">
        <v>2593</v>
      </c>
      <c r="W60" s="947">
        <v>2593</v>
      </c>
      <c r="X60" s="1021"/>
      <c r="Y60" s="989"/>
    </row>
    <row r="61" spans="1:25" ht="15.75" customHeight="1">
      <c r="A61" s="980" t="s">
        <v>82</v>
      </c>
      <c r="B61" s="992" t="s">
        <v>1231</v>
      </c>
      <c r="C61" s="993" t="s">
        <v>8</v>
      </c>
      <c r="D61" s="1008" t="s">
        <v>83</v>
      </c>
      <c r="E61" s="950" t="s">
        <v>1200</v>
      </c>
      <c r="F61" s="1002">
        <v>4494</v>
      </c>
      <c r="G61" s="986"/>
      <c r="H61" s="986"/>
      <c r="I61" s="974"/>
      <c r="J61" s="1006">
        <v>4494</v>
      </c>
      <c r="K61" s="947">
        <f t="shared" si="4"/>
        <v>4494</v>
      </c>
      <c r="L61" s="955"/>
      <c r="M61" s="991"/>
      <c r="N61" s="991"/>
      <c r="O61" s="923"/>
      <c r="P61" s="988"/>
      <c r="Q61" s="974"/>
      <c r="R61" s="923">
        <f t="shared" si="2"/>
        <v>0</v>
      </c>
      <c r="S61" s="945"/>
      <c r="T61" s="946"/>
      <c r="U61" s="946"/>
      <c r="V61" s="946"/>
      <c r="W61" s="947"/>
      <c r="X61" s="1007"/>
      <c r="Y61" s="989"/>
    </row>
    <row r="62" spans="1:25" ht="15.75" customHeight="1">
      <c r="A62" s="980" t="s">
        <v>84</v>
      </c>
      <c r="B62" s="992" t="s">
        <v>1231</v>
      </c>
      <c r="C62" s="993" t="s">
        <v>8</v>
      </c>
      <c r="D62" s="1008" t="s">
        <v>85</v>
      </c>
      <c r="E62" s="950" t="s">
        <v>1200</v>
      </c>
      <c r="F62" s="1002">
        <v>5626</v>
      </c>
      <c r="G62" s="986"/>
      <c r="H62" s="986"/>
      <c r="I62" s="974"/>
      <c r="J62" s="1000">
        <v>5626</v>
      </c>
      <c r="K62" s="947">
        <f t="shared" si="4"/>
        <v>5626</v>
      </c>
      <c r="L62" s="1023"/>
      <c r="M62" s="978">
        <v>0</v>
      </c>
      <c r="N62" s="991"/>
      <c r="O62" s="923">
        <f>SUM(M62:N62)</f>
        <v>0</v>
      </c>
      <c r="P62" s="988"/>
      <c r="Q62" s="974"/>
      <c r="R62" s="923">
        <f t="shared" si="2"/>
        <v>0</v>
      </c>
      <c r="S62" s="945"/>
      <c r="T62" s="946"/>
      <c r="U62" s="946"/>
      <c r="V62" s="946"/>
      <c r="W62" s="947">
        <f>SUM(S62:V62)</f>
        <v>0</v>
      </c>
      <c r="X62" s="1009"/>
      <c r="Y62" s="989"/>
    </row>
    <row r="63" spans="1:25" ht="15.75" customHeight="1">
      <c r="A63" s="980" t="s">
        <v>86</v>
      </c>
      <c r="B63" s="1024" t="s">
        <v>1231</v>
      </c>
      <c r="C63" s="1008" t="s">
        <v>8</v>
      </c>
      <c r="D63" s="1008" t="s">
        <v>87</v>
      </c>
      <c r="E63" s="972" t="s">
        <v>1200</v>
      </c>
      <c r="F63" s="1002">
        <v>10036</v>
      </c>
      <c r="G63" s="986"/>
      <c r="H63" s="974"/>
      <c r="I63" s="1000">
        <v>8760</v>
      </c>
      <c r="J63" s="976"/>
      <c r="K63" s="947">
        <f t="shared" si="4"/>
        <v>8760</v>
      </c>
      <c r="L63" s="955" t="s">
        <v>88</v>
      </c>
      <c r="M63" s="1025">
        <v>0</v>
      </c>
      <c r="N63" s="991"/>
      <c r="O63" s="1026">
        <f>SUM(M63:N63)</f>
        <v>0</v>
      </c>
      <c r="P63" s="988"/>
      <c r="Q63" s="1000">
        <v>8760</v>
      </c>
      <c r="R63" s="923">
        <f t="shared" si="2"/>
        <v>8760</v>
      </c>
      <c r="S63" s="988"/>
      <c r="T63" s="1025"/>
      <c r="U63" s="1025"/>
      <c r="V63" s="1025">
        <v>8760</v>
      </c>
      <c r="W63" s="1027">
        <v>8760</v>
      </c>
      <c r="X63" s="1021"/>
      <c r="Y63" s="989"/>
    </row>
    <row r="64" spans="1:25" ht="15.75" customHeight="1" thickBot="1">
      <c r="A64" s="980" t="s">
        <v>89</v>
      </c>
      <c r="B64" s="1024">
        <v>2006</v>
      </c>
      <c r="C64" s="1008" t="s">
        <v>90</v>
      </c>
      <c r="D64" s="1008" t="s">
        <v>91</v>
      </c>
      <c r="E64" s="950" t="s">
        <v>1234</v>
      </c>
      <c r="F64" s="1002">
        <v>100</v>
      </c>
      <c r="G64" s="1028"/>
      <c r="H64" s="1029"/>
      <c r="I64" s="1029">
        <v>100</v>
      </c>
      <c r="J64" s="1029"/>
      <c r="K64" s="947">
        <f t="shared" si="4"/>
        <v>100</v>
      </c>
      <c r="L64" s="1030"/>
      <c r="M64" s="1031"/>
      <c r="N64" s="1032"/>
      <c r="O64" s="1033"/>
      <c r="P64" s="1031"/>
      <c r="Q64" s="1029">
        <v>100</v>
      </c>
      <c r="R64" s="1033">
        <f t="shared" si="2"/>
        <v>100</v>
      </c>
      <c r="S64" s="988"/>
      <c r="T64" s="1034"/>
      <c r="U64" s="1034">
        <v>100</v>
      </c>
      <c r="V64" s="1034"/>
      <c r="W64" s="1035">
        <v>100</v>
      </c>
      <c r="X64" s="974"/>
      <c r="Y64" s="1036"/>
    </row>
    <row r="65" spans="1:25" ht="15" thickBot="1">
      <c r="A65" s="1037"/>
      <c r="B65" s="1038"/>
      <c r="C65" s="1039"/>
      <c r="D65" s="1039"/>
      <c r="E65" s="1038"/>
      <c r="F65" s="1040">
        <f aca="true" t="shared" si="5" ref="F65:V65">SUM(F11:F64)</f>
        <v>3462759</v>
      </c>
      <c r="G65" s="1040">
        <f t="shared" si="5"/>
        <v>56079</v>
      </c>
      <c r="H65" s="1040">
        <f t="shared" si="5"/>
        <v>166178</v>
      </c>
      <c r="I65" s="1040">
        <f t="shared" si="5"/>
        <v>228104</v>
      </c>
      <c r="J65" s="1040">
        <f t="shared" si="5"/>
        <v>403530</v>
      </c>
      <c r="K65" s="1040">
        <f t="shared" si="5"/>
        <v>853891</v>
      </c>
      <c r="L65" s="1040"/>
      <c r="M65" s="1040">
        <f t="shared" si="5"/>
        <v>0</v>
      </c>
      <c r="N65" s="1040">
        <f t="shared" si="5"/>
        <v>131026</v>
      </c>
      <c r="O65" s="1040">
        <f t="shared" si="5"/>
        <v>131026</v>
      </c>
      <c r="P65" s="1040">
        <f t="shared" si="5"/>
        <v>91231</v>
      </c>
      <c r="Q65" s="1040">
        <f t="shared" si="5"/>
        <v>224004</v>
      </c>
      <c r="R65" s="1040">
        <f t="shared" si="5"/>
        <v>315235</v>
      </c>
      <c r="S65" s="1040">
        <f t="shared" si="5"/>
        <v>196512</v>
      </c>
      <c r="T65" s="1040">
        <f t="shared" si="5"/>
        <v>0</v>
      </c>
      <c r="U65" s="1040">
        <f t="shared" si="5"/>
        <v>25934</v>
      </c>
      <c r="V65" s="1040">
        <f t="shared" si="5"/>
        <v>66130</v>
      </c>
      <c r="W65" s="1040">
        <f>SUM(W11:W64)</f>
        <v>288576</v>
      </c>
      <c r="X65" s="1040">
        <f>SUM(X11:X64)</f>
        <v>5258</v>
      </c>
      <c r="Y65" s="1040">
        <f>SUM(Y11:Y64)</f>
        <v>1338</v>
      </c>
    </row>
    <row r="66" spans="1:24" ht="16.5" thickTop="1">
      <c r="A66" s="894"/>
      <c r="B66" s="897"/>
      <c r="C66" s="898"/>
      <c r="D66" s="898"/>
      <c r="E66" s="897"/>
      <c r="F66" s="895"/>
      <c r="G66" s="895"/>
      <c r="H66" s="895"/>
      <c r="I66" s="895"/>
      <c r="J66" s="895"/>
      <c r="K66" s="895"/>
      <c r="L66" s="895"/>
      <c r="M66" s="895"/>
      <c r="N66" s="895"/>
      <c r="O66" s="895"/>
      <c r="P66" s="895"/>
      <c r="Q66" s="895"/>
      <c r="R66" s="895"/>
      <c r="S66" s="895"/>
      <c r="T66" s="895"/>
      <c r="U66" s="895"/>
      <c r="V66" s="899" t="s">
        <v>92</v>
      </c>
      <c r="W66" s="895">
        <v>1881</v>
      </c>
      <c r="X66" s="895"/>
    </row>
    <row r="67" spans="1:24" ht="18.75">
      <c r="A67" s="889"/>
      <c r="B67" s="889"/>
      <c r="C67" s="893"/>
      <c r="D67" s="893"/>
      <c r="E67" s="889"/>
      <c r="F67" s="889"/>
      <c r="G67" s="889"/>
      <c r="H67" s="889"/>
      <c r="I67" s="889"/>
      <c r="J67" s="889"/>
      <c r="K67" s="889"/>
      <c r="L67" s="889"/>
      <c r="M67" s="900"/>
      <c r="N67" s="900"/>
      <c r="O67" s="900"/>
      <c r="P67" s="901"/>
      <c r="Q67" s="889"/>
      <c r="R67" s="889"/>
      <c r="S67" s="889"/>
      <c r="T67" s="890"/>
      <c r="U67" s="890"/>
      <c r="V67" s="890" t="s">
        <v>93</v>
      </c>
      <c r="W67" s="899">
        <v>30329</v>
      </c>
      <c r="X67" s="890"/>
    </row>
    <row r="68" spans="1:24" ht="18.75">
      <c r="A68" s="902"/>
      <c r="B68" s="889"/>
      <c r="C68" s="892"/>
      <c r="D68" s="903"/>
      <c r="E68" s="903"/>
      <c r="F68" s="904"/>
      <c r="G68" s="889"/>
      <c r="H68" s="889"/>
      <c r="I68" s="889"/>
      <c r="J68" s="889"/>
      <c r="K68" s="904"/>
      <c r="L68" s="904"/>
      <c r="M68" s="905"/>
      <c r="N68" s="905"/>
      <c r="O68" s="905"/>
      <c r="P68" s="906"/>
      <c r="Q68" s="907"/>
      <c r="R68" s="908"/>
      <c r="S68" s="889"/>
      <c r="T68" s="899"/>
      <c r="U68" s="890"/>
      <c r="V68" s="890" t="s">
        <v>94</v>
      </c>
      <c r="W68" s="899">
        <v>159423</v>
      </c>
      <c r="X68" s="890"/>
    </row>
    <row r="69" spans="1:24" ht="18.75">
      <c r="A69" s="909"/>
      <c r="B69" s="910"/>
      <c r="C69" s="891"/>
      <c r="D69" s="903"/>
      <c r="E69" s="903"/>
      <c r="F69" s="904"/>
      <c r="G69" s="889"/>
      <c r="H69" s="889"/>
      <c r="I69" s="889"/>
      <c r="J69" s="908"/>
      <c r="K69" s="908"/>
      <c r="L69" s="908"/>
      <c r="M69" s="900"/>
      <c r="N69" s="900"/>
      <c r="O69" s="900"/>
      <c r="P69" s="901"/>
      <c r="Q69" s="907"/>
      <c r="R69" s="908"/>
      <c r="S69" s="908" t="s">
        <v>223</v>
      </c>
      <c r="T69" s="889"/>
      <c r="U69" s="908"/>
      <c r="V69" s="889" t="s">
        <v>95</v>
      </c>
      <c r="W69" s="908">
        <v>5600</v>
      </c>
      <c r="X69" s="889"/>
    </row>
    <row r="70" spans="1:24" ht="18.75">
      <c r="A70" s="909"/>
      <c r="B70" s="910"/>
      <c r="C70" s="891"/>
      <c r="D70" s="903"/>
      <c r="E70" s="903"/>
      <c r="F70" s="904"/>
      <c r="G70" s="889"/>
      <c r="H70" s="889"/>
      <c r="I70" s="889"/>
      <c r="J70" s="908"/>
      <c r="K70" s="908"/>
      <c r="L70" s="908"/>
      <c r="M70" s="900"/>
      <c r="N70" s="900"/>
      <c r="O70" s="900"/>
      <c r="P70" s="901"/>
      <c r="Q70" s="907"/>
      <c r="R70" s="908"/>
      <c r="S70" s="908"/>
      <c r="T70" s="889"/>
      <c r="U70" s="908"/>
      <c r="V70" s="889" t="s">
        <v>96</v>
      </c>
      <c r="W70" s="908">
        <v>4263</v>
      </c>
      <c r="X70" s="889"/>
    </row>
    <row r="71" spans="1:24" ht="18.75">
      <c r="A71" s="909"/>
      <c r="B71" s="909"/>
      <c r="C71" s="889"/>
      <c r="D71" s="892"/>
      <c r="E71" s="892"/>
      <c r="F71" s="892"/>
      <c r="G71" s="892"/>
      <c r="H71" s="892"/>
      <c r="I71" s="892"/>
      <c r="J71" s="892"/>
      <c r="K71" s="908"/>
      <c r="L71" s="911"/>
      <c r="M71" s="912"/>
      <c r="N71" s="912"/>
      <c r="O71" s="912"/>
      <c r="P71" s="901"/>
      <c r="Q71" s="904"/>
      <c r="R71" s="911"/>
      <c r="S71" s="908"/>
      <c r="T71" s="889"/>
      <c r="U71" s="908"/>
      <c r="V71" s="908" t="s">
        <v>97</v>
      </c>
      <c r="W71" s="908">
        <v>972</v>
      </c>
      <c r="X71" s="889"/>
    </row>
    <row r="72" spans="1:24" ht="18.75">
      <c r="A72" s="909"/>
      <c r="B72" s="913"/>
      <c r="D72" s="892"/>
      <c r="E72" s="892"/>
      <c r="F72" s="914"/>
      <c r="G72" s="889"/>
      <c r="H72" s="889"/>
      <c r="I72" s="889"/>
      <c r="J72" s="889"/>
      <c r="K72" s="911"/>
      <c r="L72" s="889"/>
      <c r="M72" s="900"/>
      <c r="N72" s="900"/>
      <c r="O72" s="900"/>
      <c r="P72" s="901"/>
      <c r="Q72" s="907"/>
      <c r="R72" s="889"/>
      <c r="S72" s="908"/>
      <c r="T72" s="889"/>
      <c r="U72" s="908"/>
      <c r="V72" s="889" t="s">
        <v>98</v>
      </c>
      <c r="W72" s="908">
        <v>1000</v>
      </c>
      <c r="X72" s="889"/>
    </row>
    <row r="73" spans="1:24" ht="18.75">
      <c r="A73" s="909"/>
      <c r="B73" s="909"/>
      <c r="C73" s="913"/>
      <c r="D73" s="892"/>
      <c r="E73" s="892"/>
      <c r="F73" s="914"/>
      <c r="G73" s="889"/>
      <c r="H73" s="889"/>
      <c r="I73" s="889"/>
      <c r="J73" s="889"/>
      <c r="K73" s="911"/>
      <c r="L73" s="889"/>
      <c r="M73" s="900"/>
      <c r="N73" s="900"/>
      <c r="O73" s="900"/>
      <c r="P73" s="901"/>
      <c r="Q73" s="907"/>
      <c r="R73" s="889"/>
      <c r="S73" s="908"/>
      <c r="T73" s="889"/>
      <c r="U73" s="908"/>
      <c r="V73" s="889" t="s">
        <v>99</v>
      </c>
      <c r="W73" s="908">
        <v>39620</v>
      </c>
      <c r="X73" s="889"/>
    </row>
    <row r="74" spans="1:24" ht="18.75">
      <c r="A74" s="909"/>
      <c r="B74" s="909"/>
      <c r="C74" s="913"/>
      <c r="D74" s="892"/>
      <c r="E74" s="892"/>
      <c r="F74" s="914"/>
      <c r="G74" s="889"/>
      <c r="H74" s="889"/>
      <c r="I74" s="889"/>
      <c r="J74" s="889"/>
      <c r="K74" s="911"/>
      <c r="L74" s="889"/>
      <c r="M74" s="900"/>
      <c r="N74" s="900"/>
      <c r="O74" s="900"/>
      <c r="P74" s="901"/>
      <c r="Q74" s="907"/>
      <c r="R74" s="889"/>
      <c r="S74" s="908"/>
      <c r="T74" s="889"/>
      <c r="U74" s="908"/>
      <c r="V74" s="889" t="s">
        <v>100</v>
      </c>
      <c r="W74" s="908">
        <v>28315</v>
      </c>
      <c r="X74" s="889"/>
    </row>
    <row r="75" spans="1:24" ht="18.75">
      <c r="A75" s="909"/>
      <c r="B75" s="909"/>
      <c r="C75" s="913"/>
      <c r="D75" s="892"/>
      <c r="E75" s="892"/>
      <c r="F75" s="914"/>
      <c r="G75" s="889"/>
      <c r="H75" s="889"/>
      <c r="I75" s="889"/>
      <c r="J75" s="889"/>
      <c r="K75" s="911"/>
      <c r="L75" s="889"/>
      <c r="M75" s="900"/>
      <c r="N75" s="900"/>
      <c r="O75" s="900"/>
      <c r="P75" s="901"/>
      <c r="Q75" s="907"/>
      <c r="R75" s="889"/>
      <c r="S75" s="908"/>
      <c r="T75" s="889"/>
      <c r="U75" s="908"/>
      <c r="V75" s="889" t="s">
        <v>98</v>
      </c>
      <c r="W75" s="908">
        <v>100</v>
      </c>
      <c r="X75" s="889"/>
    </row>
    <row r="76" spans="1:24" ht="18.75">
      <c r="A76" s="909"/>
      <c r="B76" s="909"/>
      <c r="C76" s="915"/>
      <c r="D76" s="892"/>
      <c r="E76" s="892"/>
      <c r="F76" s="914"/>
      <c r="G76" s="889"/>
      <c r="H76" s="889"/>
      <c r="I76" s="889"/>
      <c r="J76" s="889"/>
      <c r="K76" s="911"/>
      <c r="L76" s="889"/>
      <c r="M76" s="900"/>
      <c r="N76" s="900"/>
      <c r="O76" s="900"/>
      <c r="P76" s="901"/>
      <c r="Q76" s="907"/>
      <c r="R76" s="889"/>
      <c r="S76" s="908"/>
      <c r="T76" s="889"/>
      <c r="U76" s="908"/>
      <c r="V76" s="889" t="s">
        <v>101</v>
      </c>
      <c r="W76" s="908">
        <v>13273</v>
      </c>
      <c r="X76" s="889"/>
    </row>
    <row r="77" spans="1:24" ht="18.75">
      <c r="A77" s="909"/>
      <c r="B77" s="909"/>
      <c r="C77" s="915"/>
      <c r="D77" s="892"/>
      <c r="E77" s="892"/>
      <c r="F77" s="914"/>
      <c r="G77" s="889"/>
      <c r="H77" s="889"/>
      <c r="I77" s="889"/>
      <c r="J77" s="889"/>
      <c r="K77" s="911"/>
      <c r="L77" s="889"/>
      <c r="M77" s="900"/>
      <c r="N77" s="900"/>
      <c r="O77" s="900"/>
      <c r="P77" s="901"/>
      <c r="Q77" s="907"/>
      <c r="R77" s="889"/>
      <c r="S77" s="908"/>
      <c r="T77" s="889"/>
      <c r="U77" s="908"/>
      <c r="V77" s="889" t="s">
        <v>1</v>
      </c>
      <c r="W77" s="908">
        <v>3800</v>
      </c>
      <c r="X77" s="889"/>
    </row>
    <row r="78" spans="1:24" ht="18.75">
      <c r="A78" s="909"/>
      <c r="B78" s="909"/>
      <c r="C78" s="915"/>
      <c r="D78" s="892"/>
      <c r="E78" s="892"/>
      <c r="F78" s="914"/>
      <c r="G78" s="889"/>
      <c r="H78" s="889"/>
      <c r="I78" s="889"/>
      <c r="J78" s="889"/>
      <c r="K78" s="911"/>
      <c r="L78" s="889"/>
      <c r="M78" s="900"/>
      <c r="N78" s="900"/>
      <c r="O78" s="900"/>
      <c r="P78" s="901"/>
      <c r="Q78" s="907"/>
      <c r="R78" s="889"/>
      <c r="S78" s="908"/>
      <c r="T78" s="889"/>
      <c r="U78" s="908"/>
      <c r="V78" s="907" t="s">
        <v>102</v>
      </c>
      <c r="W78" s="907">
        <f>SUM(W66:W77)</f>
        <v>288576</v>
      </c>
      <c r="X78" s="908"/>
    </row>
  </sheetData>
  <mergeCells count="31">
    <mergeCell ref="A4:X4"/>
    <mergeCell ref="A5:X5"/>
    <mergeCell ref="A7:A10"/>
    <mergeCell ref="B7:B10"/>
    <mergeCell ref="C7:C10"/>
    <mergeCell ref="D7:D10"/>
    <mergeCell ref="E7:E10"/>
    <mergeCell ref="F7:F10"/>
    <mergeCell ref="G7:L7"/>
    <mergeCell ref="M7:O7"/>
    <mergeCell ref="P7:X7"/>
    <mergeCell ref="Y7:Y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S8:W8"/>
    <mergeCell ref="X8:X10"/>
    <mergeCell ref="S9:S10"/>
    <mergeCell ref="T9:T10"/>
    <mergeCell ref="U9:U10"/>
    <mergeCell ref="V9:V10"/>
    <mergeCell ref="W9:W10"/>
  </mergeCells>
  <printOptions/>
  <pageMargins left="0" right="0.07874015748031496" top="0.2755905511811024" bottom="0.2755905511811024" header="0.1968503937007874" footer="0.1968503937007874"/>
  <pageSetup horizontalDpi="600" verticalDpi="600" orientation="landscape" paperSize="9" scale="45" r:id="rId1"/>
  <headerFooter alignWithMargins="0">
    <oddHeader>&amp;L21.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D46">
      <selection activeCell="H26" sqref="H26"/>
    </sheetView>
  </sheetViews>
  <sheetFormatPr defaultColWidth="9.00390625" defaultRowHeight="12.75"/>
  <cols>
    <col min="1" max="1" width="6.125" style="6" customWidth="1"/>
    <col min="2" max="2" width="37.75390625" style="6" customWidth="1"/>
    <col min="3" max="3" width="0.6171875" style="6" hidden="1" customWidth="1"/>
    <col min="4" max="4" width="10.25390625" style="6" customWidth="1"/>
    <col min="5" max="6" width="12.125" style="6" customWidth="1"/>
    <col min="7" max="7" width="11.00390625" style="6" customWidth="1"/>
    <col min="8" max="8" width="35.125" style="6" customWidth="1"/>
    <col min="9" max="9" width="9.25390625" style="6" hidden="1" customWidth="1"/>
    <col min="10" max="13" width="12.25390625" style="6" customWidth="1"/>
    <col min="14" max="16384" width="9.125" style="6" customWidth="1"/>
  </cols>
  <sheetData>
    <row r="1" spans="3:9" ht="12.75">
      <c r="C1" s="14"/>
      <c r="D1" s="14"/>
      <c r="E1" s="14"/>
      <c r="F1" s="14"/>
      <c r="G1" s="14"/>
      <c r="H1" s="14"/>
      <c r="I1" s="14"/>
    </row>
    <row r="2" spans="3:9" ht="12.75">
      <c r="C2" s="14"/>
      <c r="D2" s="14"/>
      <c r="E2" s="14"/>
      <c r="F2" s="14"/>
      <c r="G2" s="14"/>
      <c r="H2" s="14"/>
      <c r="I2" s="14"/>
    </row>
    <row r="3" spans="1:12" ht="15.75">
      <c r="A3" s="1074" t="s">
        <v>246</v>
      </c>
      <c r="B3" s="1074"/>
      <c r="C3" s="1074"/>
      <c r="D3" s="1074"/>
      <c r="E3" s="1074"/>
      <c r="F3" s="1074"/>
      <c r="G3" s="1074"/>
      <c r="H3" s="1074"/>
      <c r="I3" s="1095"/>
      <c r="J3" s="1095"/>
      <c r="K3" s="1095"/>
      <c r="L3" s="1095"/>
    </row>
    <row r="4" spans="3:9" ht="13.5" thickBot="1">
      <c r="C4" s="14"/>
      <c r="D4" s="14"/>
      <c r="E4" s="14"/>
      <c r="F4" s="14"/>
      <c r="G4" s="14"/>
      <c r="H4" s="14"/>
      <c r="I4" s="14"/>
    </row>
    <row r="5" spans="1:13" ht="13.5" customHeight="1" thickTop="1">
      <c r="A5" s="1216" t="s">
        <v>787</v>
      </c>
      <c r="B5" s="1217"/>
      <c r="C5" s="1217"/>
      <c r="D5" s="1217"/>
      <c r="E5" s="1217"/>
      <c r="F5" s="1217"/>
      <c r="G5" s="1218"/>
      <c r="H5" s="1207" t="s">
        <v>788</v>
      </c>
      <c r="I5" s="1208"/>
      <c r="J5" s="1209"/>
      <c r="K5" s="1209"/>
      <c r="L5" s="1209"/>
      <c r="M5" s="1210"/>
    </row>
    <row r="6" spans="1:13" ht="14.25" customHeight="1" thickBot="1">
      <c r="A6" s="113"/>
      <c r="B6" s="118"/>
      <c r="C6" s="120"/>
      <c r="D6" s="537" t="s">
        <v>789</v>
      </c>
      <c r="E6" s="383" t="s">
        <v>273</v>
      </c>
      <c r="F6" s="417" t="s">
        <v>302</v>
      </c>
      <c r="G6" s="571" t="s">
        <v>292</v>
      </c>
      <c r="H6" s="69"/>
      <c r="I6" s="70"/>
      <c r="J6" s="307" t="s">
        <v>789</v>
      </c>
      <c r="K6" s="383" t="s">
        <v>273</v>
      </c>
      <c r="L6" s="417" t="s">
        <v>302</v>
      </c>
      <c r="M6" s="573" t="s">
        <v>292</v>
      </c>
    </row>
    <row r="7" spans="1:13" ht="13.5" customHeight="1" thickTop="1">
      <c r="A7" s="381" t="s">
        <v>790</v>
      </c>
      <c r="B7" s="382"/>
      <c r="C7" s="119"/>
      <c r="D7" s="538">
        <f>SUM(D8:D9)</f>
        <v>158576</v>
      </c>
      <c r="E7" s="488">
        <f>SUM(E8:E9)</f>
        <v>216817</v>
      </c>
      <c r="F7" s="556">
        <f>SUM(F8:F9)</f>
        <v>226365</v>
      </c>
      <c r="G7" s="779">
        <f>F7/E7</f>
        <v>1.0440371373093438</v>
      </c>
      <c r="H7" s="459" t="s">
        <v>776</v>
      </c>
      <c r="I7" s="79"/>
      <c r="J7" s="308">
        <v>1743830</v>
      </c>
      <c r="K7" s="498">
        <v>1782165</v>
      </c>
      <c r="L7" s="572">
        <v>1751939</v>
      </c>
      <c r="M7" s="780">
        <f>L7/K7</f>
        <v>0.9830397297668847</v>
      </c>
    </row>
    <row r="8" spans="1:13" ht="12.75" customHeight="1" thickBot="1">
      <c r="A8" s="15" t="s">
        <v>791</v>
      </c>
      <c r="B8" s="61"/>
      <c r="C8" s="120"/>
      <c r="D8" s="349">
        <v>127389</v>
      </c>
      <c r="E8" s="442">
        <v>158139</v>
      </c>
      <c r="F8" s="557">
        <v>155543</v>
      </c>
      <c r="G8" s="779">
        <f aca="true" t="shared" si="0" ref="G8:G59">F8/E8</f>
        <v>0.9835840621225631</v>
      </c>
      <c r="H8" s="121"/>
      <c r="I8" s="53"/>
      <c r="J8" s="115"/>
      <c r="K8" s="376"/>
      <c r="L8" s="54"/>
      <c r="M8" s="780"/>
    </row>
    <row r="9" spans="1:13" ht="13.5" thickTop="1">
      <c r="A9" s="15" t="s">
        <v>792</v>
      </c>
      <c r="B9" s="61"/>
      <c r="C9" s="72" t="s">
        <v>831</v>
      </c>
      <c r="D9" s="24">
        <v>31187</v>
      </c>
      <c r="E9" s="489">
        <v>58678</v>
      </c>
      <c r="F9" s="72">
        <v>70822</v>
      </c>
      <c r="G9" s="779">
        <f t="shared" si="0"/>
        <v>1.2069600190872218</v>
      </c>
      <c r="H9" s="121" t="s">
        <v>929</v>
      </c>
      <c r="I9" s="53"/>
      <c r="J9" s="115">
        <v>552384</v>
      </c>
      <c r="K9" s="379">
        <v>562629</v>
      </c>
      <c r="L9" s="58">
        <v>553051</v>
      </c>
      <c r="M9" s="780">
        <f aca="true" t="shared" si="1" ref="M9:M45">L9/K9</f>
        <v>0.9829763485351803</v>
      </c>
    </row>
    <row r="10" spans="1:13" ht="12.75">
      <c r="A10" s="15"/>
      <c r="B10" s="61"/>
      <c r="C10" s="72"/>
      <c r="D10" s="24"/>
      <c r="E10" s="489"/>
      <c r="F10" s="72"/>
      <c r="G10" s="779"/>
      <c r="H10" s="121"/>
      <c r="I10" s="53"/>
      <c r="J10" s="115"/>
      <c r="K10" s="376"/>
      <c r="L10" s="54"/>
      <c r="M10" s="780"/>
    </row>
    <row r="11" spans="1:13" ht="12.75">
      <c r="A11" s="16" t="s">
        <v>793</v>
      </c>
      <c r="B11" s="13"/>
      <c r="C11" s="54" t="s">
        <v>915</v>
      </c>
      <c r="D11" s="310">
        <f>SUM(D12:D19)</f>
        <v>1513166</v>
      </c>
      <c r="E11" s="377">
        <f>SUM(E12:E19)</f>
        <v>1560031</v>
      </c>
      <c r="F11" s="558">
        <f>SUM(F12:F19)</f>
        <v>1637028</v>
      </c>
      <c r="G11" s="779">
        <f t="shared" si="0"/>
        <v>1.049356070488343</v>
      </c>
      <c r="H11" s="121" t="s">
        <v>930</v>
      </c>
      <c r="I11" s="53"/>
      <c r="J11" s="115">
        <v>1023930</v>
      </c>
      <c r="K11" s="379">
        <v>1127066</v>
      </c>
      <c r="L11" s="58">
        <v>1119505</v>
      </c>
      <c r="M11" s="780">
        <f t="shared" si="1"/>
        <v>0.9932914310253348</v>
      </c>
    </row>
    <row r="12" spans="1:13" ht="12.75">
      <c r="A12" s="17" t="s">
        <v>794</v>
      </c>
      <c r="B12" s="13"/>
      <c r="C12" s="54" t="s">
        <v>916</v>
      </c>
      <c r="D12" s="24">
        <v>871000</v>
      </c>
      <c r="E12" s="376">
        <v>906500</v>
      </c>
      <c r="F12" s="54">
        <v>997473</v>
      </c>
      <c r="G12" s="779">
        <f t="shared" si="0"/>
        <v>1.1003563154991727</v>
      </c>
      <c r="H12" s="121" t="s">
        <v>931</v>
      </c>
      <c r="I12" s="53"/>
      <c r="J12" s="115"/>
      <c r="K12" s="376"/>
      <c r="L12" s="54"/>
      <c r="M12" s="780"/>
    </row>
    <row r="13" spans="1:13" ht="12.75">
      <c r="A13" s="17" t="s">
        <v>795</v>
      </c>
      <c r="B13" s="18"/>
      <c r="C13" s="54"/>
      <c r="D13" s="24"/>
      <c r="E13" s="376"/>
      <c r="F13" s="54"/>
      <c r="G13" s="779"/>
      <c r="H13" s="121"/>
      <c r="I13" s="53"/>
      <c r="J13" s="115"/>
      <c r="K13" s="376"/>
      <c r="L13" s="54"/>
      <c r="M13" s="780"/>
    </row>
    <row r="14" spans="1:13" ht="12.75">
      <c r="A14" s="16"/>
      <c r="B14" s="13" t="s">
        <v>796</v>
      </c>
      <c r="C14" s="54" t="s">
        <v>917</v>
      </c>
      <c r="D14" s="24">
        <v>381659</v>
      </c>
      <c r="E14" s="376">
        <v>381659</v>
      </c>
      <c r="F14" s="54">
        <v>360324</v>
      </c>
      <c r="G14" s="779">
        <f t="shared" si="0"/>
        <v>0.9440993137853424</v>
      </c>
      <c r="H14" s="121" t="s">
        <v>932</v>
      </c>
      <c r="I14" s="53"/>
      <c r="J14" s="115">
        <f>SUM(J15:J16)</f>
        <v>183926</v>
      </c>
      <c r="K14" s="379">
        <f>SUM(K15:K16)</f>
        <v>213456</v>
      </c>
      <c r="L14" s="58">
        <f>SUM(L15:L16)</f>
        <v>206960</v>
      </c>
      <c r="M14" s="780">
        <f t="shared" si="1"/>
        <v>0.9695674986882542</v>
      </c>
    </row>
    <row r="15" spans="1:13" ht="12.75" customHeight="1">
      <c r="A15" s="16"/>
      <c r="B15" s="13" t="s">
        <v>797</v>
      </c>
      <c r="C15" s="73" t="s">
        <v>918</v>
      </c>
      <c r="D15" s="542"/>
      <c r="E15" s="490"/>
      <c r="F15" s="73"/>
      <c r="G15" s="779"/>
      <c r="H15" s="21" t="s">
        <v>780</v>
      </c>
      <c r="I15" s="52"/>
      <c r="J15" s="24">
        <v>152766</v>
      </c>
      <c r="K15" s="376">
        <v>163957</v>
      </c>
      <c r="L15" s="54">
        <v>164919</v>
      </c>
      <c r="M15" s="780">
        <f t="shared" si="1"/>
        <v>1.0058673920601133</v>
      </c>
    </row>
    <row r="16" spans="1:13" ht="12.75">
      <c r="A16" s="16"/>
      <c r="B16" s="13" t="s">
        <v>798</v>
      </c>
      <c r="C16" s="54" t="s">
        <v>919</v>
      </c>
      <c r="D16" s="24">
        <v>187000</v>
      </c>
      <c r="E16" s="376">
        <v>187000</v>
      </c>
      <c r="F16" s="54">
        <v>197242</v>
      </c>
      <c r="G16" s="779">
        <f t="shared" si="0"/>
        <v>1.0547700534759359</v>
      </c>
      <c r="H16" s="21" t="s">
        <v>781</v>
      </c>
      <c r="I16" s="75"/>
      <c r="J16" s="24">
        <v>31160</v>
      </c>
      <c r="K16" s="376">
        <v>49499</v>
      </c>
      <c r="L16" s="54">
        <v>42041</v>
      </c>
      <c r="M16" s="780">
        <f t="shared" si="1"/>
        <v>0.849330289500798</v>
      </c>
    </row>
    <row r="17" spans="1:13" ht="12.75">
      <c r="A17" s="16" t="s">
        <v>799</v>
      </c>
      <c r="B17" s="13"/>
      <c r="C17" s="54"/>
      <c r="D17" s="24">
        <v>400</v>
      </c>
      <c r="E17" s="491">
        <v>400</v>
      </c>
      <c r="F17" s="25">
        <v>445</v>
      </c>
      <c r="G17" s="779">
        <f t="shared" si="0"/>
        <v>1.1125</v>
      </c>
      <c r="H17" s="460"/>
      <c r="I17" s="75"/>
      <c r="J17" s="24"/>
      <c r="K17" s="376"/>
      <c r="L17" s="54"/>
      <c r="M17" s="780"/>
    </row>
    <row r="18" spans="1:13" ht="12.75">
      <c r="A18" s="19" t="s">
        <v>958</v>
      </c>
      <c r="B18" s="234"/>
      <c r="C18" s="54" t="s">
        <v>920</v>
      </c>
      <c r="D18" s="24">
        <v>1600</v>
      </c>
      <c r="E18" s="376">
        <v>1600</v>
      </c>
      <c r="F18" s="54">
        <v>1475</v>
      </c>
      <c r="G18" s="779">
        <f t="shared" si="0"/>
        <v>0.921875</v>
      </c>
      <c r="H18" s="121" t="s">
        <v>933</v>
      </c>
      <c r="I18" s="77"/>
      <c r="J18" s="115">
        <v>123381</v>
      </c>
      <c r="K18" s="379">
        <v>131358</v>
      </c>
      <c r="L18" s="58">
        <v>131345</v>
      </c>
      <c r="M18" s="780">
        <f t="shared" si="1"/>
        <v>0.9999010338159838</v>
      </c>
    </row>
    <row r="19" spans="1:13" ht="12.75">
      <c r="A19" s="16" t="s">
        <v>130</v>
      </c>
      <c r="B19" s="13"/>
      <c r="D19" s="24">
        <v>71507</v>
      </c>
      <c r="E19" s="376">
        <v>82872</v>
      </c>
      <c r="F19" s="54">
        <v>80069</v>
      </c>
      <c r="G19" s="779">
        <f t="shared" si="0"/>
        <v>0.9661767545129839</v>
      </c>
      <c r="H19" s="121"/>
      <c r="I19" s="77"/>
      <c r="J19" s="115"/>
      <c r="K19" s="376"/>
      <c r="L19" s="54"/>
      <c r="M19" s="780"/>
    </row>
    <row r="20" spans="1:13" ht="12.75">
      <c r="A20" s="1213" t="s">
        <v>800</v>
      </c>
      <c r="B20" s="1214"/>
      <c r="D20" s="115">
        <f>SUM(D7+D11)</f>
        <v>1671742</v>
      </c>
      <c r="E20" s="379">
        <f>SUM(E7+E11)</f>
        <v>1776848</v>
      </c>
      <c r="F20" s="58">
        <f>SUM(F7+F11)</f>
        <v>1863393</v>
      </c>
      <c r="G20" s="779">
        <f t="shared" si="0"/>
        <v>1.0487070362799744</v>
      </c>
      <c r="H20" s="121" t="s">
        <v>934</v>
      </c>
      <c r="I20" s="53"/>
      <c r="J20" s="115">
        <v>10170</v>
      </c>
      <c r="K20" s="379">
        <v>11667</v>
      </c>
      <c r="L20" s="58">
        <v>11667</v>
      </c>
      <c r="M20" s="780">
        <f t="shared" si="1"/>
        <v>1</v>
      </c>
    </row>
    <row r="21" spans="1:13" ht="12.75">
      <c r="A21" s="55"/>
      <c r="B21" s="274"/>
      <c r="D21" s="115"/>
      <c r="E21" s="492"/>
      <c r="F21" s="57"/>
      <c r="G21" s="779"/>
      <c r="H21" s="121"/>
      <c r="I21" s="53"/>
      <c r="J21" s="115"/>
      <c r="K21" s="376"/>
      <c r="L21" s="54"/>
      <c r="M21" s="780"/>
    </row>
    <row r="22" spans="1:13" ht="12.75">
      <c r="A22" s="19" t="s">
        <v>802</v>
      </c>
      <c r="B22" s="20"/>
      <c r="C22" s="58" t="s">
        <v>785</v>
      </c>
      <c r="D22" s="24">
        <v>10000</v>
      </c>
      <c r="E22" s="376">
        <v>9000</v>
      </c>
      <c r="F22" s="54">
        <v>6086</v>
      </c>
      <c r="G22" s="779">
        <f t="shared" si="0"/>
        <v>0.6762222222222222</v>
      </c>
      <c r="H22" s="121" t="s">
        <v>801</v>
      </c>
      <c r="I22" s="53"/>
      <c r="J22" s="115">
        <v>504427</v>
      </c>
      <c r="K22" s="379">
        <v>555105</v>
      </c>
      <c r="L22" s="58">
        <v>493146</v>
      </c>
      <c r="M22" s="780">
        <f t="shared" si="1"/>
        <v>0.8883832788391386</v>
      </c>
    </row>
    <row r="23" spans="1:13" ht="12.75">
      <c r="A23" s="232" t="s">
        <v>896</v>
      </c>
      <c r="B23" s="233"/>
      <c r="C23" s="58" t="s">
        <v>803</v>
      </c>
      <c r="D23" s="24">
        <v>12000</v>
      </c>
      <c r="E23" s="489">
        <v>12000</v>
      </c>
      <c r="F23" s="72">
        <v>12730</v>
      </c>
      <c r="G23" s="779">
        <f t="shared" si="0"/>
        <v>1.0608333333333333</v>
      </c>
      <c r="H23" s="461"/>
      <c r="I23" s="53"/>
      <c r="J23" s="24"/>
      <c r="K23" s="376"/>
      <c r="L23" s="54"/>
      <c r="M23" s="780"/>
    </row>
    <row r="24" spans="1:13" ht="12.75">
      <c r="A24" s="232" t="s">
        <v>1033</v>
      </c>
      <c r="B24" s="233"/>
      <c r="C24" s="58" t="s">
        <v>921</v>
      </c>
      <c r="D24" s="24">
        <v>40000</v>
      </c>
      <c r="E24" s="376">
        <v>15000</v>
      </c>
      <c r="F24" s="54">
        <v>12656</v>
      </c>
      <c r="G24" s="779">
        <f t="shared" si="0"/>
        <v>0.8437333333333333</v>
      </c>
      <c r="H24" s="121" t="s">
        <v>839</v>
      </c>
      <c r="I24" s="53"/>
      <c r="J24" s="115">
        <v>202366</v>
      </c>
      <c r="K24" s="379">
        <v>356296</v>
      </c>
      <c r="L24" s="58">
        <v>302840</v>
      </c>
      <c r="M24" s="780">
        <f t="shared" si="1"/>
        <v>0.8499674428003682</v>
      </c>
    </row>
    <row r="25" spans="1:13" ht="12.75">
      <c r="A25" s="232"/>
      <c r="B25" s="233"/>
      <c r="C25" s="58"/>
      <c r="D25" s="24"/>
      <c r="E25" s="491"/>
      <c r="F25" s="25"/>
      <c r="G25" s="779"/>
      <c r="H25" s="121"/>
      <c r="I25" s="53"/>
      <c r="J25" s="115"/>
      <c r="K25" s="379"/>
      <c r="L25" s="58"/>
      <c r="M25" s="780"/>
    </row>
    <row r="26" spans="1:13" ht="12.75">
      <c r="A26" s="19" t="s">
        <v>1019</v>
      </c>
      <c r="B26" s="234"/>
      <c r="C26" s="58" t="s">
        <v>922</v>
      </c>
      <c r="D26" s="24"/>
      <c r="E26" s="376">
        <v>1600</v>
      </c>
      <c r="F26" s="54">
        <v>1603</v>
      </c>
      <c r="G26" s="779">
        <f t="shared" si="0"/>
        <v>1.001875</v>
      </c>
      <c r="H26" s="121"/>
      <c r="I26" s="53"/>
      <c r="J26" s="115"/>
      <c r="K26" s="379"/>
      <c r="L26" s="58"/>
      <c r="M26" s="780"/>
    </row>
    <row r="27" spans="1:13" ht="12.75" customHeight="1">
      <c r="A27" s="16" t="s">
        <v>804</v>
      </c>
      <c r="B27" s="13"/>
      <c r="C27" s="10"/>
      <c r="D27" s="24">
        <v>8600</v>
      </c>
      <c r="E27" s="376">
        <v>50100</v>
      </c>
      <c r="F27" s="54">
        <v>53824</v>
      </c>
      <c r="G27" s="779">
        <f t="shared" si="0"/>
        <v>1.0743313373253494</v>
      </c>
      <c r="H27" s="121" t="s">
        <v>1038</v>
      </c>
      <c r="I27" s="53"/>
      <c r="J27" s="115">
        <v>120000</v>
      </c>
      <c r="K27" s="379">
        <v>120000</v>
      </c>
      <c r="L27" s="58">
        <v>120000</v>
      </c>
      <c r="M27" s="780">
        <f t="shared" si="1"/>
        <v>1</v>
      </c>
    </row>
    <row r="28" spans="1:13" ht="12.75" customHeight="1">
      <c r="A28" s="1211" t="s">
        <v>1163</v>
      </c>
      <c r="B28" s="1212"/>
      <c r="C28" s="10"/>
      <c r="D28" s="24">
        <v>62360</v>
      </c>
      <c r="E28" s="376">
        <v>90145</v>
      </c>
      <c r="F28" s="54">
        <v>93067</v>
      </c>
      <c r="G28" s="779">
        <f t="shared" si="0"/>
        <v>1.0324144433967497</v>
      </c>
      <c r="H28" s="121" t="s">
        <v>1167</v>
      </c>
      <c r="I28" s="53"/>
      <c r="J28" s="115">
        <v>46827</v>
      </c>
      <c r="K28" s="379">
        <v>47081</v>
      </c>
      <c r="L28" s="58">
        <v>44295</v>
      </c>
      <c r="M28" s="780">
        <f t="shared" si="1"/>
        <v>0.9408253860368302</v>
      </c>
    </row>
    <row r="29" spans="1:13" ht="12.75" customHeight="1">
      <c r="A29" s="1211" t="s">
        <v>266</v>
      </c>
      <c r="B29" s="1215"/>
      <c r="C29" s="10"/>
      <c r="D29" s="24"/>
      <c r="E29" s="491">
        <v>200</v>
      </c>
      <c r="F29" s="25">
        <v>240</v>
      </c>
      <c r="G29" s="779">
        <f t="shared" si="0"/>
        <v>1.2</v>
      </c>
      <c r="H29" s="121" t="s">
        <v>803</v>
      </c>
      <c r="I29" s="53"/>
      <c r="J29" s="115">
        <v>27946</v>
      </c>
      <c r="K29" s="379">
        <v>27946</v>
      </c>
      <c r="L29" s="58">
        <v>20022</v>
      </c>
      <c r="M29" s="780">
        <f t="shared" si="1"/>
        <v>0.7164531596650684</v>
      </c>
    </row>
    <row r="30" spans="1:13" ht="12.75" customHeight="1">
      <c r="A30" s="55" t="s">
        <v>806</v>
      </c>
      <c r="B30" s="20"/>
      <c r="C30" s="74" t="s">
        <v>923</v>
      </c>
      <c r="D30" s="405">
        <f>SUM(D22:D29)</f>
        <v>132960</v>
      </c>
      <c r="E30" s="380">
        <f>SUM(E22:E29)</f>
        <v>178045</v>
      </c>
      <c r="F30" s="559">
        <f>SUM(F22:F29)</f>
        <v>180206</v>
      </c>
      <c r="G30" s="779">
        <f t="shared" si="0"/>
        <v>1.0121373809991856</v>
      </c>
      <c r="H30" s="121"/>
      <c r="I30" s="53"/>
      <c r="J30" s="115"/>
      <c r="K30" s="379"/>
      <c r="L30" s="58"/>
      <c r="M30" s="780"/>
    </row>
    <row r="31" spans="1:13" ht="12.75" customHeight="1">
      <c r="A31" s="55"/>
      <c r="B31" s="20"/>
      <c r="C31" s="279"/>
      <c r="D31" s="405"/>
      <c r="E31" s="493"/>
      <c r="F31" s="279"/>
      <c r="G31" s="779"/>
      <c r="H31" s="121" t="s">
        <v>186</v>
      </c>
      <c r="I31" s="53"/>
      <c r="J31" s="115"/>
      <c r="K31" s="379"/>
      <c r="L31" s="58">
        <v>10148</v>
      </c>
      <c r="M31" s="780"/>
    </row>
    <row r="32" spans="1:13" ht="12.75" customHeight="1">
      <c r="A32" s="56" t="s">
        <v>807</v>
      </c>
      <c r="B32" s="20"/>
      <c r="C32" s="10"/>
      <c r="D32" s="24">
        <v>1042682</v>
      </c>
      <c r="E32" s="376">
        <v>1074503</v>
      </c>
      <c r="F32" s="54">
        <v>1074503</v>
      </c>
      <c r="G32" s="779">
        <f t="shared" si="0"/>
        <v>1</v>
      </c>
      <c r="H32" s="461"/>
      <c r="I32" s="53"/>
      <c r="J32" s="115"/>
      <c r="K32" s="379"/>
      <c r="L32" s="58"/>
      <c r="M32" s="780"/>
    </row>
    <row r="33" spans="1:13" ht="12.75" customHeight="1">
      <c r="A33" s="19" t="s">
        <v>131</v>
      </c>
      <c r="B33" s="20"/>
      <c r="C33" s="10"/>
      <c r="D33" s="24">
        <v>1920</v>
      </c>
      <c r="E33" s="376">
        <v>1920</v>
      </c>
      <c r="F33" s="54">
        <v>1920</v>
      </c>
      <c r="G33" s="779">
        <f t="shared" si="0"/>
        <v>1</v>
      </c>
      <c r="H33" s="121" t="s">
        <v>114</v>
      </c>
      <c r="I33" s="53"/>
      <c r="J33" s="115">
        <v>10000</v>
      </c>
      <c r="K33" s="379">
        <v>9900</v>
      </c>
      <c r="L33" s="58">
        <v>8065</v>
      </c>
      <c r="M33" s="780">
        <f t="shared" si="1"/>
        <v>0.8146464646464646</v>
      </c>
    </row>
    <row r="34" spans="1:13" ht="12.75">
      <c r="A34" s="15" t="s">
        <v>1164</v>
      </c>
      <c r="B34" s="61"/>
      <c r="C34" s="10"/>
      <c r="D34" s="24">
        <v>1008</v>
      </c>
      <c r="E34" s="376">
        <v>1008</v>
      </c>
      <c r="F34" s="54">
        <v>1008</v>
      </c>
      <c r="G34" s="779">
        <f t="shared" si="0"/>
        <v>1</v>
      </c>
      <c r="H34" s="121"/>
      <c r="I34" s="53"/>
      <c r="J34" s="115"/>
      <c r="K34" s="379"/>
      <c r="L34" s="58"/>
      <c r="M34" s="780"/>
    </row>
    <row r="35" spans="1:13" ht="12.75">
      <c r="A35" s="19" t="s">
        <v>132</v>
      </c>
      <c r="B35" s="20"/>
      <c r="C35" s="114"/>
      <c r="D35" s="139">
        <v>14220</v>
      </c>
      <c r="E35" s="494"/>
      <c r="F35" s="560"/>
      <c r="G35" s="779"/>
      <c r="H35" s="462" t="s">
        <v>805</v>
      </c>
      <c r="I35" s="53"/>
      <c r="J35" s="115">
        <f>SUM(J37+J36)</f>
        <v>66335</v>
      </c>
      <c r="K35" s="379">
        <f>SUM(K36:K37)</f>
        <v>154574</v>
      </c>
      <c r="L35" s="58">
        <f>SUM(L36:L37)</f>
        <v>0</v>
      </c>
      <c r="M35" s="780">
        <f t="shared" si="1"/>
        <v>0</v>
      </c>
    </row>
    <row r="36" spans="1:13" ht="12.75">
      <c r="A36" s="19" t="s">
        <v>1034</v>
      </c>
      <c r="B36" s="20"/>
      <c r="C36" s="25"/>
      <c r="D36" s="24">
        <v>130114</v>
      </c>
      <c r="E36" s="376">
        <v>159423</v>
      </c>
      <c r="F36" s="54">
        <v>159423</v>
      </c>
      <c r="G36" s="779">
        <f t="shared" si="0"/>
        <v>1</v>
      </c>
      <c r="H36" s="463" t="s">
        <v>961</v>
      </c>
      <c r="I36" s="146"/>
      <c r="J36" s="309">
        <v>4000</v>
      </c>
      <c r="K36" s="377">
        <v>603</v>
      </c>
      <c r="L36" s="558"/>
      <c r="M36" s="780">
        <f t="shared" si="1"/>
        <v>0</v>
      </c>
    </row>
    <row r="37" spans="1:13" ht="12.75">
      <c r="A37" s="19" t="s">
        <v>1023</v>
      </c>
      <c r="B37" s="20"/>
      <c r="C37" s="25"/>
      <c r="D37" s="24">
        <v>6600</v>
      </c>
      <c r="E37" s="376">
        <v>6600</v>
      </c>
      <c r="F37" s="54">
        <v>6573</v>
      </c>
      <c r="G37" s="779">
        <f t="shared" si="0"/>
        <v>0.9959090909090909</v>
      </c>
      <c r="H37" s="464" t="s">
        <v>962</v>
      </c>
      <c r="I37" s="271"/>
      <c r="J37" s="310">
        <f>SUM(J38:J44)</f>
        <v>62335</v>
      </c>
      <c r="K37" s="377">
        <f>SUM(K38:K44)</f>
        <v>153971</v>
      </c>
      <c r="L37" s="558"/>
      <c r="M37" s="780">
        <f t="shared" si="1"/>
        <v>0</v>
      </c>
    </row>
    <row r="38" spans="1:13" ht="13.5">
      <c r="A38" s="19" t="s">
        <v>1165</v>
      </c>
      <c r="B38" s="234"/>
      <c r="C38" s="57" t="s">
        <v>924</v>
      </c>
      <c r="D38" s="24">
        <v>23357</v>
      </c>
      <c r="E38" s="376"/>
      <c r="F38" s="54"/>
      <c r="G38" s="779"/>
      <c r="H38" s="21" t="s">
        <v>1168</v>
      </c>
      <c r="I38" s="78"/>
      <c r="J38" s="24">
        <v>21335</v>
      </c>
      <c r="K38" s="376">
        <v>21335</v>
      </c>
      <c r="L38" s="54"/>
      <c r="M38" s="780">
        <f t="shared" si="1"/>
        <v>0</v>
      </c>
    </row>
    <row r="39" spans="1:13" ht="12.75">
      <c r="A39" s="19" t="s">
        <v>960</v>
      </c>
      <c r="B39" s="20"/>
      <c r="C39" s="57" t="s">
        <v>925</v>
      </c>
      <c r="D39" s="24">
        <v>60764</v>
      </c>
      <c r="E39" s="376">
        <v>54113</v>
      </c>
      <c r="F39" s="54">
        <v>54113</v>
      </c>
      <c r="G39" s="779">
        <f t="shared" si="0"/>
        <v>1</v>
      </c>
      <c r="H39" s="21" t="s">
        <v>1010</v>
      </c>
      <c r="I39" s="52"/>
      <c r="J39" s="24">
        <v>10000</v>
      </c>
      <c r="K39" s="376">
        <v>5000</v>
      </c>
      <c r="L39" s="54"/>
      <c r="M39" s="780">
        <f t="shared" si="1"/>
        <v>0</v>
      </c>
    </row>
    <row r="40" spans="1:13" ht="12.75">
      <c r="A40" s="19" t="s">
        <v>267</v>
      </c>
      <c r="B40" s="20"/>
      <c r="C40" s="57"/>
      <c r="D40" s="24"/>
      <c r="E40" s="489">
        <v>21892</v>
      </c>
      <c r="F40" s="72">
        <v>21892</v>
      </c>
      <c r="G40" s="779">
        <f t="shared" si="0"/>
        <v>1</v>
      </c>
      <c r="H40" s="21" t="s">
        <v>117</v>
      </c>
      <c r="I40" s="52"/>
      <c r="J40" s="24">
        <v>5000</v>
      </c>
      <c r="K40" s="376">
        <v>1393</v>
      </c>
      <c r="L40" s="54"/>
      <c r="M40" s="780">
        <f t="shared" si="1"/>
        <v>0</v>
      </c>
    </row>
    <row r="41" spans="1:13" ht="12.75">
      <c r="A41" s="19" t="s">
        <v>289</v>
      </c>
      <c r="B41" s="20"/>
      <c r="C41" s="57"/>
      <c r="D41" s="24"/>
      <c r="E41" s="489">
        <v>10872</v>
      </c>
      <c r="F41" s="72">
        <v>10872</v>
      </c>
      <c r="G41" s="779">
        <f t="shared" si="0"/>
        <v>1</v>
      </c>
      <c r="H41" s="465" t="s">
        <v>103</v>
      </c>
      <c r="I41" s="76"/>
      <c r="J41" s="24">
        <v>26000</v>
      </c>
      <c r="K41" s="376">
        <v>126243</v>
      </c>
      <c r="L41" s="54"/>
      <c r="M41" s="780">
        <f t="shared" si="1"/>
        <v>0</v>
      </c>
    </row>
    <row r="42" spans="1:13" ht="12.75">
      <c r="A42" s="19"/>
      <c r="B42" s="20"/>
      <c r="C42" s="57"/>
      <c r="D42" s="24"/>
      <c r="E42" s="489"/>
      <c r="F42" s="72"/>
      <c r="G42" s="779"/>
      <c r="H42" s="465"/>
      <c r="I42" s="76"/>
      <c r="J42" s="24"/>
      <c r="K42" s="376"/>
      <c r="L42" s="54"/>
      <c r="M42" s="780"/>
    </row>
    <row r="43" spans="1:13" ht="13.5">
      <c r="A43" s="19"/>
      <c r="B43" s="20"/>
      <c r="C43" s="57"/>
      <c r="D43" s="24"/>
      <c r="E43" s="489"/>
      <c r="F43" s="72"/>
      <c r="G43" s="779"/>
      <c r="H43" s="660" t="s">
        <v>585</v>
      </c>
      <c r="I43" s="78"/>
      <c r="J43" s="115"/>
      <c r="K43" s="379"/>
      <c r="L43" s="58">
        <v>20693</v>
      </c>
      <c r="M43" s="780"/>
    </row>
    <row r="44" spans="1:13" ht="12.75">
      <c r="A44" s="55" t="s">
        <v>808</v>
      </c>
      <c r="B44" s="274"/>
      <c r="C44" s="25"/>
      <c r="D44" s="115">
        <f>SUM(D32:D39)</f>
        <v>1280665</v>
      </c>
      <c r="E44" s="495">
        <f>SUM(E32:E41)</f>
        <v>1330331</v>
      </c>
      <c r="F44" s="561">
        <f>SUM(F32:F41)</f>
        <v>1330304</v>
      </c>
      <c r="G44" s="779">
        <f t="shared" si="0"/>
        <v>0.9999797042991556</v>
      </c>
      <c r="H44" s="465"/>
      <c r="I44" s="76"/>
      <c r="J44" s="24"/>
      <c r="K44" s="376"/>
      <c r="L44" s="54"/>
      <c r="M44" s="780"/>
    </row>
    <row r="45" spans="1:13" ht="13.5">
      <c r="A45" s="15"/>
      <c r="B45" s="61"/>
      <c r="C45" s="25"/>
      <c r="D45" s="24"/>
      <c r="E45" s="376"/>
      <c r="F45" s="54"/>
      <c r="G45" s="779"/>
      <c r="H45" s="122" t="s">
        <v>811</v>
      </c>
      <c r="I45" s="77"/>
      <c r="J45" s="379">
        <f>SUM(J7+J9+J11+J14+J18+J20+J22+J24+J27+J28+J29+J31+J33+J35)</f>
        <v>4615522</v>
      </c>
      <c r="K45" s="379">
        <f>SUM(K7+K9+K11+K14+K18+K20+K22+K24+K27+K28+K29+K31+K33+K35)</f>
        <v>5099243</v>
      </c>
      <c r="L45" s="379">
        <f>SUM(L7+L9+L11+L14+L18+L20+L22+L24+L27+L28+L29+L31+L33+L35+L43)</f>
        <v>4793676</v>
      </c>
      <c r="M45" s="780">
        <f t="shared" si="1"/>
        <v>0.9400760073603082</v>
      </c>
    </row>
    <row r="46" spans="1:13" ht="12.75">
      <c r="A46" s="21" t="s">
        <v>127</v>
      </c>
      <c r="B46" s="13"/>
      <c r="C46" s="25"/>
      <c r="D46" s="24">
        <v>752158</v>
      </c>
      <c r="E46" s="376">
        <v>762214</v>
      </c>
      <c r="F46" s="54">
        <v>762214</v>
      </c>
      <c r="G46" s="779">
        <f t="shared" si="0"/>
        <v>1</v>
      </c>
      <c r="H46" s="458"/>
      <c r="I46" s="576"/>
      <c r="J46" s="576"/>
      <c r="K46" s="577"/>
      <c r="L46" s="577"/>
      <c r="M46" s="578"/>
    </row>
    <row r="47" spans="1:13" ht="12.75">
      <c r="A47" s="21" t="s">
        <v>128</v>
      </c>
      <c r="B47" s="18"/>
      <c r="C47" s="25"/>
      <c r="D47" s="24">
        <v>95100</v>
      </c>
      <c r="E47" s="376">
        <v>181160</v>
      </c>
      <c r="F47" s="54">
        <v>185906</v>
      </c>
      <c r="G47" s="779">
        <f t="shared" si="0"/>
        <v>1.0261978361669242</v>
      </c>
      <c r="H47" s="466"/>
      <c r="I47" s="2"/>
      <c r="J47" s="57"/>
      <c r="K47" s="25"/>
      <c r="L47" s="25"/>
      <c r="M47" s="579"/>
    </row>
    <row r="48" spans="1:14" ht="13.5">
      <c r="A48" s="21" t="s">
        <v>129</v>
      </c>
      <c r="B48" s="13"/>
      <c r="C48" s="25"/>
      <c r="D48" s="24">
        <v>103973</v>
      </c>
      <c r="E48" s="489">
        <v>126427</v>
      </c>
      <c r="F48" s="72">
        <v>113933</v>
      </c>
      <c r="G48" s="779">
        <f t="shared" si="0"/>
        <v>0.9011761728111874</v>
      </c>
      <c r="H48" s="574" t="s">
        <v>293</v>
      </c>
      <c r="I48" s="580" t="s">
        <v>293</v>
      </c>
      <c r="J48" s="57"/>
      <c r="K48" s="57"/>
      <c r="L48" s="57"/>
      <c r="M48" s="581"/>
      <c r="N48" s="57"/>
    </row>
    <row r="49" spans="1:13" ht="12.75">
      <c r="A49" s="22" t="s">
        <v>1166</v>
      </c>
      <c r="B49" s="62"/>
      <c r="C49" s="25"/>
      <c r="D49" s="115">
        <f>SUM(D46:D48)</f>
        <v>951231</v>
      </c>
      <c r="E49" s="495">
        <f>SUM(E46:E48)</f>
        <v>1069801</v>
      </c>
      <c r="F49" s="561">
        <f>SUM(F46:F48)</f>
        <v>1062053</v>
      </c>
      <c r="G49" s="779">
        <f t="shared" si="0"/>
        <v>0.9927575315409127</v>
      </c>
      <c r="H49" s="574" t="s">
        <v>294</v>
      </c>
      <c r="I49" s="580" t="s">
        <v>294</v>
      </c>
      <c r="J49" s="57">
        <v>197031</v>
      </c>
      <c r="K49" s="2" t="s">
        <v>268</v>
      </c>
      <c r="L49" s="25"/>
      <c r="M49" s="579"/>
    </row>
    <row r="50" spans="1:13" ht="12.75">
      <c r="A50" s="19"/>
      <c r="B50" s="20"/>
      <c r="C50" s="25"/>
      <c r="D50" s="24"/>
      <c r="E50" s="376"/>
      <c r="F50" s="54"/>
      <c r="G50" s="779"/>
      <c r="H50" s="575" t="s">
        <v>295</v>
      </c>
      <c r="I50" s="582" t="s">
        <v>295</v>
      </c>
      <c r="J50" s="57">
        <v>5122447</v>
      </c>
      <c r="K50" s="2" t="s">
        <v>268</v>
      </c>
      <c r="L50" s="25"/>
      <c r="M50" s="579"/>
    </row>
    <row r="51" spans="1:13" ht="12.75">
      <c r="A51" s="60" t="s">
        <v>926</v>
      </c>
      <c r="B51" s="62"/>
      <c r="C51" s="25"/>
      <c r="D51" s="115">
        <v>11000</v>
      </c>
      <c r="E51" s="379">
        <v>11000</v>
      </c>
      <c r="F51" s="58">
        <v>12358</v>
      </c>
      <c r="G51" s="779">
        <f t="shared" si="0"/>
        <v>1.1234545454545455</v>
      </c>
      <c r="H51" s="575" t="s">
        <v>296</v>
      </c>
      <c r="I51" s="582" t="s">
        <v>296</v>
      </c>
      <c r="J51" s="25">
        <v>-4793676</v>
      </c>
      <c r="K51" s="2" t="s">
        <v>268</v>
      </c>
      <c r="L51" s="25"/>
      <c r="M51" s="579"/>
    </row>
    <row r="52" spans="1:13" ht="12.75">
      <c r="A52" s="55"/>
      <c r="B52" s="274"/>
      <c r="C52" s="57"/>
      <c r="D52" s="115"/>
      <c r="E52" s="379"/>
      <c r="F52" s="58"/>
      <c r="G52" s="779"/>
      <c r="H52" s="575" t="s">
        <v>297</v>
      </c>
      <c r="I52" s="582" t="s">
        <v>297</v>
      </c>
      <c r="J52" s="57">
        <v>-157810</v>
      </c>
      <c r="K52" s="2" t="s">
        <v>268</v>
      </c>
      <c r="L52" s="25"/>
      <c r="M52" s="579"/>
    </row>
    <row r="53" spans="1:13" ht="12.75">
      <c r="A53" s="443" t="s">
        <v>809</v>
      </c>
      <c r="B53" s="446"/>
      <c r="C53" s="25"/>
      <c r="D53" s="24"/>
      <c r="E53" s="379">
        <v>147662</v>
      </c>
      <c r="F53" s="58">
        <v>157810</v>
      </c>
      <c r="G53" s="779">
        <f t="shared" si="0"/>
        <v>1.0687245195107746</v>
      </c>
      <c r="H53" s="574" t="s">
        <v>298</v>
      </c>
      <c r="I53" s="580" t="s">
        <v>298</v>
      </c>
      <c r="J53" s="25">
        <v>367992</v>
      </c>
      <c r="K53" s="2" t="s">
        <v>268</v>
      </c>
      <c r="L53" s="25"/>
      <c r="M53" s="579"/>
    </row>
    <row r="54" spans="1:13" ht="13.5">
      <c r="A54" s="55"/>
      <c r="B54" s="114"/>
      <c r="C54" s="59"/>
      <c r="D54" s="115"/>
      <c r="E54" s="379"/>
      <c r="F54" s="58"/>
      <c r="G54" s="779"/>
      <c r="H54" s="575"/>
      <c r="I54" s="116"/>
      <c r="J54" s="25"/>
      <c r="K54" s="25"/>
      <c r="L54" s="25"/>
      <c r="M54" s="579"/>
    </row>
    <row r="55" spans="1:13" ht="12.75">
      <c r="A55" s="281" t="s">
        <v>272</v>
      </c>
      <c r="B55" s="280"/>
      <c r="C55" s="116"/>
      <c r="D55" s="138">
        <v>567924</v>
      </c>
      <c r="E55" s="496">
        <v>585556</v>
      </c>
      <c r="F55" s="562">
        <v>519059</v>
      </c>
      <c r="G55" s="779">
        <f t="shared" si="0"/>
        <v>0.8864378471059984</v>
      </c>
      <c r="H55" s="575"/>
      <c r="I55" s="116"/>
      <c r="J55" s="25"/>
      <c r="K55" s="25"/>
      <c r="L55" s="25"/>
      <c r="M55" s="579"/>
    </row>
    <row r="56" spans="1:13" ht="12.75">
      <c r="A56" s="281"/>
      <c r="B56" s="280"/>
      <c r="C56" s="116"/>
      <c r="D56" s="781"/>
      <c r="E56" s="702"/>
      <c r="F56" s="782"/>
      <c r="G56" s="779"/>
      <c r="H56" s="575"/>
      <c r="I56" s="116"/>
      <c r="J56" s="25"/>
      <c r="K56" s="25"/>
      <c r="L56" s="25"/>
      <c r="M56" s="579"/>
    </row>
    <row r="57" spans="1:13" ht="12.75">
      <c r="A57" s="1203" t="s">
        <v>585</v>
      </c>
      <c r="B57" s="1204"/>
      <c r="C57" s="444"/>
      <c r="D57" s="445"/>
      <c r="E57" s="497"/>
      <c r="F57" s="563">
        <v>-2736</v>
      </c>
      <c r="G57" s="779"/>
      <c r="H57" s="575"/>
      <c r="I57" s="116"/>
      <c r="J57" s="25"/>
      <c r="K57" s="25"/>
      <c r="L57" s="25"/>
      <c r="M57" s="579"/>
    </row>
    <row r="58" spans="1:13" ht="12.75">
      <c r="A58" s="783"/>
      <c r="B58" s="784"/>
      <c r="C58" s="444"/>
      <c r="D58" s="445"/>
      <c r="E58" s="497"/>
      <c r="F58" s="563"/>
      <c r="G58" s="779"/>
      <c r="H58" s="575"/>
      <c r="I58" s="116"/>
      <c r="J58" s="25"/>
      <c r="K58" s="25"/>
      <c r="L58" s="25"/>
      <c r="M58" s="579"/>
    </row>
    <row r="59" spans="1:13" ht="14.25" thickBot="1">
      <c r="A59" s="1205" t="s">
        <v>810</v>
      </c>
      <c r="B59" s="1206"/>
      <c r="C59" s="23" t="e">
        <f>SUM(C23+C37+C40+C53+#REF!+#REF!+#REF!+#REF!)</f>
        <v>#VALUE!</v>
      </c>
      <c r="D59" s="117">
        <f>SUM(D20+D30+D44+D49+D51+D52+D53+D54+D55)</f>
        <v>4615522</v>
      </c>
      <c r="E59" s="23">
        <f>SUM(E20+E30+E44+E49+E51+E52+E53+E54+E55)</f>
        <v>5099243</v>
      </c>
      <c r="F59" s="565">
        <f>SUM(F20+F30+F44+F49+F51+F52+F53+F54+F55+F57)</f>
        <v>5122447</v>
      </c>
      <c r="G59" s="785">
        <f t="shared" si="0"/>
        <v>1.0045504793554652</v>
      </c>
      <c r="H59" s="467"/>
      <c r="I59" s="225"/>
      <c r="J59" s="564"/>
      <c r="K59" s="564"/>
      <c r="L59" s="564"/>
      <c r="M59" s="583"/>
    </row>
    <row r="60" spans="1:7" ht="13.5" thickTop="1">
      <c r="A60" s="123"/>
      <c r="B60" s="123"/>
      <c r="C60" s="123"/>
      <c r="D60" s="123"/>
      <c r="E60" s="123"/>
      <c r="F60" s="123"/>
      <c r="G60" s="123"/>
    </row>
    <row r="61" spans="1:7" ht="12.75">
      <c r="A61" s="123"/>
      <c r="B61" s="123"/>
      <c r="C61" s="123"/>
      <c r="D61" s="123"/>
      <c r="E61" s="123"/>
      <c r="F61" s="123"/>
      <c r="G61" s="123"/>
    </row>
    <row r="62" spans="1:7" ht="12.75">
      <c r="A62" s="123"/>
      <c r="B62" s="269"/>
      <c r="C62" s="123"/>
      <c r="D62" s="123"/>
      <c r="E62" s="123"/>
      <c r="F62" s="123"/>
      <c r="G62" s="123"/>
    </row>
    <row r="63" ht="12.75">
      <c r="B63" s="2"/>
    </row>
    <row r="64" ht="12.75">
      <c r="B64" s="2"/>
    </row>
  </sheetData>
  <mergeCells count="8">
    <mergeCell ref="A57:B57"/>
    <mergeCell ref="A59:B59"/>
    <mergeCell ref="H5:M5"/>
    <mergeCell ref="A3:L3"/>
    <mergeCell ref="A28:B28"/>
    <mergeCell ref="A20:B20"/>
    <mergeCell ref="A29:B29"/>
    <mergeCell ref="A5:G5"/>
  </mergeCells>
  <printOptions horizontalCentered="1"/>
  <pageMargins left="0.15748031496062992" right="0.15748031496062992" top="0.23" bottom="0.1968503937007874" header="0.19" footer="0.23"/>
  <pageSetup horizontalDpi="300" verticalDpi="300" orientation="landscape" paperSize="9" scale="75" r:id="rId1"/>
  <headerFooter alignWithMargins="0">
    <oddHeader>&amp;L1.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D28">
      <selection activeCell="H39" sqref="H39"/>
    </sheetView>
  </sheetViews>
  <sheetFormatPr defaultColWidth="9.00390625" defaultRowHeight="12.75"/>
  <cols>
    <col min="1" max="1" width="35.25390625" style="28" customWidth="1"/>
    <col min="2" max="4" width="16.75390625" style="28" customWidth="1"/>
    <col min="5" max="5" width="34.875" style="28" customWidth="1"/>
    <col min="6" max="8" width="16.75390625" style="28" customWidth="1"/>
    <col min="9" max="16384" width="9.125" style="28" customWidth="1"/>
  </cols>
  <sheetData>
    <row r="1" spans="1:5" ht="12.75">
      <c r="A1" s="786" t="s">
        <v>829</v>
      </c>
      <c r="B1" s="26"/>
      <c r="C1" s="26"/>
      <c r="D1" s="26"/>
      <c r="E1" s="27"/>
    </row>
    <row r="2" ht="12" customHeight="1"/>
    <row r="3" spans="1:8" s="207" customFormat="1" ht="12.75">
      <c r="A3" s="1219" t="s">
        <v>244</v>
      </c>
      <c r="B3" s="1220"/>
      <c r="C3" s="1220"/>
      <c r="D3" s="1220"/>
      <c r="E3" s="1220"/>
      <c r="F3" s="1221"/>
      <c r="G3" s="1095"/>
      <c r="H3" s="1095"/>
    </row>
    <row r="4" spans="1:5" s="207" customFormat="1" ht="12.75">
      <c r="A4" s="29"/>
      <c r="B4" s="29"/>
      <c r="C4" s="29"/>
      <c r="D4" s="29"/>
      <c r="E4" s="29"/>
    </row>
    <row r="5" ht="13.5" thickBot="1"/>
    <row r="6" spans="1:8" ht="12.75">
      <c r="A6" s="1222" t="s">
        <v>787</v>
      </c>
      <c r="B6" s="1223"/>
      <c r="C6" s="1223"/>
      <c r="D6" s="1224"/>
      <c r="E6" s="1222" t="s">
        <v>788</v>
      </c>
      <c r="F6" s="1225"/>
      <c r="G6" s="1225"/>
      <c r="H6" s="1226"/>
    </row>
    <row r="7" spans="1:8" ht="13.5" thickBot="1">
      <c r="A7" s="31"/>
      <c r="B7" s="31" t="s">
        <v>789</v>
      </c>
      <c r="C7" s="30" t="s">
        <v>273</v>
      </c>
      <c r="D7" s="30" t="s">
        <v>302</v>
      </c>
      <c r="E7" s="30"/>
      <c r="F7" s="31" t="s">
        <v>789</v>
      </c>
      <c r="G7" s="31" t="s">
        <v>273</v>
      </c>
      <c r="H7" s="31" t="s">
        <v>302</v>
      </c>
    </row>
    <row r="8" spans="1:8" ht="12.75">
      <c r="A8" s="66" t="s">
        <v>830</v>
      </c>
      <c r="B8" s="63">
        <v>158576</v>
      </c>
      <c r="C8" s="63">
        <v>216817</v>
      </c>
      <c r="D8" s="63">
        <v>226365</v>
      </c>
      <c r="E8" s="45" t="s">
        <v>831</v>
      </c>
      <c r="F8" s="32">
        <v>1743830</v>
      </c>
      <c r="G8" s="389">
        <v>1782165</v>
      </c>
      <c r="H8" s="389">
        <v>1751939</v>
      </c>
    </row>
    <row r="9" spans="1:8" ht="12.75">
      <c r="A9" s="33" t="s">
        <v>943</v>
      </c>
      <c r="B9" s="63">
        <v>1513166</v>
      </c>
      <c r="C9" s="63">
        <v>1560031</v>
      </c>
      <c r="D9" s="63">
        <v>1637028</v>
      </c>
      <c r="E9" s="43" t="s">
        <v>832</v>
      </c>
      <c r="F9" s="34">
        <v>552384</v>
      </c>
      <c r="G9" s="34">
        <v>562629</v>
      </c>
      <c r="H9" s="34">
        <v>553051</v>
      </c>
    </row>
    <row r="10" spans="1:8" ht="12.75">
      <c r="A10" s="33" t="s">
        <v>807</v>
      </c>
      <c r="B10" s="63">
        <v>1014818</v>
      </c>
      <c r="C10" s="63">
        <v>1046639</v>
      </c>
      <c r="D10" s="63">
        <v>1046639</v>
      </c>
      <c r="E10" s="244" t="s">
        <v>1021</v>
      </c>
      <c r="F10" s="34">
        <v>1023930</v>
      </c>
      <c r="G10" s="34">
        <v>1127066</v>
      </c>
      <c r="H10" s="34">
        <v>1119505</v>
      </c>
    </row>
    <row r="11" spans="1:8" ht="12.75">
      <c r="A11" s="33" t="s">
        <v>104</v>
      </c>
      <c r="B11" s="63">
        <v>1008</v>
      </c>
      <c r="C11" s="63">
        <v>1008</v>
      </c>
      <c r="D11" s="63">
        <v>1008</v>
      </c>
      <c r="E11" s="43" t="s">
        <v>833</v>
      </c>
      <c r="F11" s="34">
        <v>152766</v>
      </c>
      <c r="G11" s="34">
        <v>163957</v>
      </c>
      <c r="H11" s="34">
        <v>164919</v>
      </c>
    </row>
    <row r="12" spans="1:8" ht="12.75">
      <c r="A12" s="33" t="s">
        <v>105</v>
      </c>
      <c r="B12" s="63">
        <v>752158</v>
      </c>
      <c r="C12" s="63">
        <v>762214</v>
      </c>
      <c r="D12" s="63">
        <v>762214</v>
      </c>
      <c r="E12" s="43" t="s">
        <v>834</v>
      </c>
      <c r="F12" s="34">
        <v>123381</v>
      </c>
      <c r="G12" s="34">
        <v>131358</v>
      </c>
      <c r="H12" s="34">
        <v>131345</v>
      </c>
    </row>
    <row r="13" spans="1:8" ht="12.75">
      <c r="A13" s="33" t="s">
        <v>154</v>
      </c>
      <c r="B13" s="63">
        <v>95100</v>
      </c>
      <c r="C13" s="63">
        <v>181160</v>
      </c>
      <c r="D13" s="63">
        <v>185906</v>
      </c>
      <c r="E13" s="33" t="s">
        <v>836</v>
      </c>
      <c r="F13" s="34">
        <v>10170</v>
      </c>
      <c r="G13" s="34">
        <v>11667</v>
      </c>
      <c r="H13" s="34">
        <v>11667</v>
      </c>
    </row>
    <row r="14" spans="1:8" ht="12.75">
      <c r="A14" s="283" t="s">
        <v>132</v>
      </c>
      <c r="B14" s="34">
        <v>14220</v>
      </c>
      <c r="C14" s="34"/>
      <c r="D14" s="34"/>
      <c r="E14" s="33" t="s">
        <v>914</v>
      </c>
      <c r="F14" s="34">
        <v>4000</v>
      </c>
      <c r="G14" s="34">
        <v>603</v>
      </c>
      <c r="H14" s="34"/>
    </row>
    <row r="15" spans="1:8" ht="12.75">
      <c r="A15" s="35" t="s">
        <v>835</v>
      </c>
      <c r="B15" s="63">
        <v>1920</v>
      </c>
      <c r="C15" s="63">
        <v>1920</v>
      </c>
      <c r="D15" s="63">
        <v>1920</v>
      </c>
      <c r="E15" s="245" t="s">
        <v>965</v>
      </c>
      <c r="F15" s="34"/>
      <c r="G15" s="34"/>
      <c r="H15" s="34"/>
    </row>
    <row r="16" spans="1:8" ht="12.75">
      <c r="A16" s="35" t="s">
        <v>106</v>
      </c>
      <c r="B16" s="63">
        <v>23357</v>
      </c>
      <c r="C16" s="63"/>
      <c r="D16" s="63"/>
      <c r="E16" s="245" t="s">
        <v>1168</v>
      </c>
      <c r="F16" s="38">
        <v>21335</v>
      </c>
      <c r="G16" s="34">
        <v>21335</v>
      </c>
      <c r="H16" s="34"/>
    </row>
    <row r="17" spans="1:8" ht="12.75">
      <c r="A17" s="35" t="s">
        <v>964</v>
      </c>
      <c r="B17" s="64">
        <v>60764</v>
      </c>
      <c r="C17" s="64">
        <v>54113</v>
      </c>
      <c r="D17" s="64">
        <v>54113</v>
      </c>
      <c r="E17" s="245" t="s">
        <v>966</v>
      </c>
      <c r="F17" s="34">
        <v>10000</v>
      </c>
      <c r="G17" s="34">
        <v>5000</v>
      </c>
      <c r="H17" s="34"/>
    </row>
    <row r="18" spans="1:8" ht="12.75">
      <c r="A18" s="35" t="s">
        <v>1069</v>
      </c>
      <c r="B18" s="34"/>
      <c r="C18" s="34">
        <v>37437</v>
      </c>
      <c r="D18" s="34">
        <v>37437</v>
      </c>
      <c r="E18" s="245" t="s">
        <v>1039</v>
      </c>
      <c r="F18" s="34">
        <v>120000</v>
      </c>
      <c r="G18" s="34">
        <v>120000</v>
      </c>
      <c r="H18" s="34">
        <v>120000</v>
      </c>
    </row>
    <row r="19" spans="1:8" ht="12.75">
      <c r="A19" s="33" t="s">
        <v>963</v>
      </c>
      <c r="B19" s="34">
        <v>127135</v>
      </c>
      <c r="C19" s="34">
        <v>48177</v>
      </c>
      <c r="D19" s="34">
        <v>100000</v>
      </c>
      <c r="E19" s="245" t="s">
        <v>1076</v>
      </c>
      <c r="F19" s="34">
        <v>426</v>
      </c>
      <c r="G19" s="34">
        <v>426</v>
      </c>
      <c r="H19" s="34">
        <v>4386</v>
      </c>
    </row>
    <row r="20" spans="1:255" ht="12.75">
      <c r="A20" s="33" t="s">
        <v>153</v>
      </c>
      <c r="B20" s="34"/>
      <c r="C20" s="34">
        <v>16690</v>
      </c>
      <c r="D20" s="34">
        <v>16690</v>
      </c>
      <c r="E20" s="245" t="s">
        <v>200</v>
      </c>
      <c r="F20" s="34"/>
      <c r="G20" s="34"/>
      <c r="H20" s="34"/>
      <c r="IU20" s="208"/>
    </row>
    <row r="21" spans="1:255" ht="12.75">
      <c r="A21" s="33" t="s">
        <v>203</v>
      </c>
      <c r="B21" s="32"/>
      <c r="C21" s="32"/>
      <c r="D21" s="32"/>
      <c r="E21" s="245" t="s">
        <v>184</v>
      </c>
      <c r="F21" s="34"/>
      <c r="G21" s="33"/>
      <c r="H21" s="33">
        <v>20693</v>
      </c>
      <c r="IU21" s="208"/>
    </row>
    <row r="22" spans="1:256" ht="12.75">
      <c r="A22" s="33" t="s">
        <v>184</v>
      </c>
      <c r="B22" s="34"/>
      <c r="C22" s="34"/>
      <c r="D22" s="34">
        <v>-2736</v>
      </c>
      <c r="E22" s="245" t="s">
        <v>186</v>
      </c>
      <c r="F22" s="34"/>
      <c r="G22" s="33"/>
      <c r="H22" s="33">
        <v>10148</v>
      </c>
      <c r="IU22" s="208"/>
      <c r="IV22" s="208"/>
    </row>
    <row r="23" spans="1:256" ht="13.5" thickBot="1">
      <c r="A23" s="447" t="s">
        <v>183</v>
      </c>
      <c r="B23" s="37"/>
      <c r="C23" s="37"/>
      <c r="D23" s="37">
        <v>10148</v>
      </c>
      <c r="E23" s="246"/>
      <c r="F23" s="37"/>
      <c r="G23" s="447"/>
      <c r="H23" s="447"/>
      <c r="IU23" s="208"/>
      <c r="IV23" s="208"/>
    </row>
    <row r="24" spans="1:256" s="209" customFormat="1" ht="13.5" thickBot="1">
      <c r="A24" s="39" t="s">
        <v>837</v>
      </c>
      <c r="B24" s="40">
        <f>SUM(B8:B23)</f>
        <v>3762222</v>
      </c>
      <c r="C24" s="40">
        <f>SUM(C8:C23)</f>
        <v>3926206</v>
      </c>
      <c r="D24" s="40">
        <f>SUM(D8:D23)</f>
        <v>4076732</v>
      </c>
      <c r="E24" s="39" t="s">
        <v>837</v>
      </c>
      <c r="F24" s="40">
        <f>SUM(F8:F23)</f>
        <v>3762222</v>
      </c>
      <c r="G24" s="40">
        <f>SUM(G8:G23)</f>
        <v>3926206</v>
      </c>
      <c r="H24" s="40">
        <f>SUM(H8:H23)</f>
        <v>3887653</v>
      </c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  <c r="GC24" s="208"/>
      <c r="GD24" s="208"/>
      <c r="GE24" s="208"/>
      <c r="GF24" s="208"/>
      <c r="GG24" s="208"/>
      <c r="GH24" s="208"/>
      <c r="GI24" s="208"/>
      <c r="GJ24" s="208"/>
      <c r="GK24" s="208"/>
      <c r="GL24" s="208"/>
      <c r="GM24" s="208"/>
      <c r="GN24" s="208"/>
      <c r="GO24" s="208"/>
      <c r="GP24" s="208"/>
      <c r="GQ24" s="208"/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08"/>
      <c r="HF24" s="208"/>
      <c r="HG24" s="208"/>
      <c r="HH24" s="208"/>
      <c r="HI24" s="208"/>
      <c r="HJ24" s="208"/>
      <c r="HK24" s="208"/>
      <c r="HL24" s="208"/>
      <c r="HM24" s="208"/>
      <c r="HN24" s="208"/>
      <c r="HO24" s="208"/>
      <c r="HP24" s="208"/>
      <c r="HQ24" s="208"/>
      <c r="HR24" s="208"/>
      <c r="HS24" s="208"/>
      <c r="HT24" s="208"/>
      <c r="HU24" s="208"/>
      <c r="HV24" s="208"/>
      <c r="HW24" s="208"/>
      <c r="HX24" s="208"/>
      <c r="HY24" s="208"/>
      <c r="HZ24" s="208"/>
      <c r="IA24" s="208"/>
      <c r="IB24" s="208"/>
      <c r="IC24" s="208"/>
      <c r="ID24" s="208"/>
      <c r="IE24" s="208"/>
      <c r="IF24" s="208"/>
      <c r="IG24" s="208"/>
      <c r="IH24" s="208"/>
      <c r="II24" s="208"/>
      <c r="IJ24" s="208"/>
      <c r="IK24" s="208"/>
      <c r="IL24" s="208"/>
      <c r="IM24" s="208"/>
      <c r="IN24" s="208"/>
      <c r="IO24" s="208"/>
      <c r="IP24" s="208"/>
      <c r="IQ24" s="208"/>
      <c r="IR24" s="208"/>
      <c r="IS24" s="208"/>
      <c r="IT24" s="208"/>
      <c r="IU24" s="208"/>
      <c r="IV24" s="208"/>
    </row>
    <row r="25" spans="1:5" s="208" customFormat="1" ht="12.75">
      <c r="A25" s="6"/>
      <c r="B25" s="6"/>
      <c r="C25" s="6"/>
      <c r="D25" s="6"/>
      <c r="E25" s="6"/>
    </row>
    <row r="27" spans="1:4" ht="12.75">
      <c r="A27" s="786" t="s">
        <v>838</v>
      </c>
      <c r="B27" s="26"/>
      <c r="C27" s="26"/>
      <c r="D27" s="26"/>
    </row>
    <row r="28" ht="12.75">
      <c r="E28" s="27"/>
    </row>
    <row r="29" spans="1:8" s="207" customFormat="1" ht="12.75">
      <c r="A29" s="1219" t="s">
        <v>245</v>
      </c>
      <c r="B29" s="1220"/>
      <c r="C29" s="1220"/>
      <c r="D29" s="1220"/>
      <c r="E29" s="1220"/>
      <c r="F29" s="1221"/>
      <c r="G29" s="1095"/>
      <c r="H29" s="1095"/>
    </row>
    <row r="30" ht="13.5" thickBot="1">
      <c r="E30" s="29"/>
    </row>
    <row r="31" spans="1:8" s="207" customFormat="1" ht="12.75">
      <c r="A31" s="1222" t="s">
        <v>787</v>
      </c>
      <c r="B31" s="1223"/>
      <c r="C31" s="287"/>
      <c r="D31" s="287"/>
      <c r="E31" s="1222" t="s">
        <v>788</v>
      </c>
      <c r="F31" s="1225"/>
      <c r="G31" s="1225"/>
      <c r="H31" s="1227"/>
    </row>
    <row r="32" spans="1:8" s="207" customFormat="1" ht="13.5" thickBot="1">
      <c r="A32" s="41"/>
      <c r="B32" s="30" t="s">
        <v>789</v>
      </c>
      <c r="C32" s="30" t="s">
        <v>273</v>
      </c>
      <c r="D32" s="30" t="s">
        <v>302</v>
      </c>
      <c r="E32" s="42"/>
      <c r="F32" s="31" t="s">
        <v>789</v>
      </c>
      <c r="G32" s="31" t="s">
        <v>273</v>
      </c>
      <c r="H32" s="31" t="s">
        <v>302</v>
      </c>
    </row>
    <row r="33" spans="1:8" s="207" customFormat="1" ht="12.75">
      <c r="A33" s="68" t="s">
        <v>928</v>
      </c>
      <c r="B33" s="67">
        <v>27864</v>
      </c>
      <c r="C33" s="67">
        <v>27864</v>
      </c>
      <c r="D33" s="67">
        <v>27864</v>
      </c>
      <c r="E33" s="33" t="s">
        <v>801</v>
      </c>
      <c r="F33" s="34">
        <v>504427</v>
      </c>
      <c r="G33" s="32">
        <v>555105</v>
      </c>
      <c r="H33" s="32">
        <v>493146</v>
      </c>
    </row>
    <row r="34" spans="1:8" ht="12.75">
      <c r="A34" s="43" t="s">
        <v>927</v>
      </c>
      <c r="B34" s="32">
        <v>12000</v>
      </c>
      <c r="C34" s="32">
        <v>12000</v>
      </c>
      <c r="D34" s="32">
        <v>12730</v>
      </c>
      <c r="E34" s="43" t="s">
        <v>839</v>
      </c>
      <c r="F34" s="34">
        <v>202366</v>
      </c>
      <c r="G34" s="34">
        <v>356296</v>
      </c>
      <c r="H34" s="34">
        <v>302840</v>
      </c>
    </row>
    <row r="35" spans="1:8" ht="12.75">
      <c r="A35" s="43" t="s">
        <v>802</v>
      </c>
      <c r="B35" s="32">
        <v>10000</v>
      </c>
      <c r="C35" s="32">
        <v>9000</v>
      </c>
      <c r="D35" s="32">
        <v>6086</v>
      </c>
      <c r="E35" s="43" t="s">
        <v>840</v>
      </c>
      <c r="F35" s="34">
        <v>46827</v>
      </c>
      <c r="G35" s="34">
        <v>47081</v>
      </c>
      <c r="H35" s="34">
        <v>44295</v>
      </c>
    </row>
    <row r="36" spans="1:8" ht="12.75">
      <c r="A36" s="43" t="s">
        <v>1035</v>
      </c>
      <c r="B36" s="32">
        <v>40000</v>
      </c>
      <c r="C36" s="32">
        <v>15000</v>
      </c>
      <c r="D36" s="32">
        <v>12656</v>
      </c>
      <c r="E36" s="45" t="s">
        <v>841</v>
      </c>
      <c r="F36" s="34">
        <v>31160</v>
      </c>
      <c r="G36" s="34">
        <v>49499</v>
      </c>
      <c r="H36" s="34">
        <v>42041</v>
      </c>
    </row>
    <row r="37" spans="1:8" ht="12.75">
      <c r="A37" s="33" t="s">
        <v>153</v>
      </c>
      <c r="B37" s="34"/>
      <c r="C37" s="34">
        <v>5202</v>
      </c>
      <c r="D37" s="34">
        <v>5202</v>
      </c>
      <c r="E37" s="44" t="s">
        <v>842</v>
      </c>
      <c r="F37" s="34">
        <v>27520</v>
      </c>
      <c r="G37" s="34">
        <v>27520</v>
      </c>
      <c r="H37" s="34">
        <v>15636</v>
      </c>
    </row>
    <row r="38" spans="1:8" ht="12.75">
      <c r="A38" s="43" t="s">
        <v>1072</v>
      </c>
      <c r="B38" s="32">
        <v>62360</v>
      </c>
      <c r="C38" s="32">
        <v>90145</v>
      </c>
      <c r="D38" s="32">
        <v>93067</v>
      </c>
      <c r="E38" s="33" t="s">
        <v>944</v>
      </c>
      <c r="F38" s="34">
        <v>10000</v>
      </c>
      <c r="G38" s="34">
        <v>9900</v>
      </c>
      <c r="H38" s="34">
        <v>8065</v>
      </c>
    </row>
    <row r="39" spans="1:8" ht="12.75">
      <c r="A39" s="35" t="s">
        <v>967</v>
      </c>
      <c r="B39" s="34">
        <v>6600</v>
      </c>
      <c r="C39" s="34">
        <v>6600</v>
      </c>
      <c r="D39" s="34">
        <v>6573</v>
      </c>
      <c r="E39" s="33" t="s">
        <v>107</v>
      </c>
      <c r="F39" s="34">
        <v>26000</v>
      </c>
      <c r="G39" s="34">
        <v>126243</v>
      </c>
      <c r="H39" s="34"/>
    </row>
    <row r="40" spans="1:8" ht="12.75">
      <c r="A40" s="35" t="s">
        <v>1034</v>
      </c>
      <c r="B40" s="34">
        <v>130114</v>
      </c>
      <c r="C40" s="34">
        <v>159423</v>
      </c>
      <c r="D40" s="34">
        <v>159423</v>
      </c>
      <c r="E40" s="33" t="s">
        <v>115</v>
      </c>
      <c r="F40" s="34">
        <v>5000</v>
      </c>
      <c r="G40" s="34">
        <v>1393</v>
      </c>
      <c r="H40" s="34"/>
    </row>
    <row r="41" spans="1:8" ht="12.75">
      <c r="A41" s="33" t="s">
        <v>290</v>
      </c>
      <c r="B41" s="34">
        <v>103973</v>
      </c>
      <c r="C41" s="34">
        <v>126427</v>
      </c>
      <c r="D41" s="34">
        <v>113933</v>
      </c>
      <c r="E41" s="33"/>
      <c r="F41" s="34"/>
      <c r="G41" s="34"/>
      <c r="H41" s="34"/>
    </row>
    <row r="42" spans="1:8" ht="12.75">
      <c r="A42" s="33" t="s">
        <v>844</v>
      </c>
      <c r="B42" s="65">
        <v>11000</v>
      </c>
      <c r="C42" s="65">
        <v>11000</v>
      </c>
      <c r="D42" s="65">
        <v>12358</v>
      </c>
      <c r="E42" s="33"/>
      <c r="F42" s="34"/>
      <c r="G42" s="34"/>
      <c r="H42" s="34"/>
    </row>
    <row r="43" spans="1:8" ht="12.75">
      <c r="A43" s="33" t="s">
        <v>1071</v>
      </c>
      <c r="B43" s="65">
        <v>8600</v>
      </c>
      <c r="C43" s="65">
        <v>50100</v>
      </c>
      <c r="D43" s="65">
        <v>53824</v>
      </c>
      <c r="E43" s="46"/>
      <c r="F43" s="34"/>
      <c r="G43" s="34"/>
      <c r="H43" s="34"/>
    </row>
    <row r="44" spans="1:8" ht="12.75">
      <c r="A44" s="33" t="s">
        <v>843</v>
      </c>
      <c r="B44" s="34"/>
      <c r="C44" s="65">
        <v>110225</v>
      </c>
      <c r="D44" s="65">
        <v>110225</v>
      </c>
      <c r="E44" s="46"/>
      <c r="F44" s="34"/>
      <c r="G44" s="34"/>
      <c r="H44" s="34"/>
    </row>
    <row r="45" spans="1:8" ht="12.75">
      <c r="A45" s="33" t="s">
        <v>968</v>
      </c>
      <c r="B45" s="34">
        <v>440789</v>
      </c>
      <c r="C45" s="34">
        <v>531699</v>
      </c>
      <c r="D45" s="34">
        <v>413379</v>
      </c>
      <c r="E45" s="46"/>
      <c r="F45" s="34"/>
      <c r="G45" s="34"/>
      <c r="H45" s="34"/>
    </row>
    <row r="46" spans="1:8" ht="12.75">
      <c r="A46" s="33" t="s">
        <v>180</v>
      </c>
      <c r="B46" s="34"/>
      <c r="C46" s="34">
        <v>5680</v>
      </c>
      <c r="D46" s="34">
        <v>5680</v>
      </c>
      <c r="E46" s="33"/>
      <c r="F46" s="32"/>
      <c r="G46" s="32"/>
      <c r="H46" s="32"/>
    </row>
    <row r="47" spans="1:8" ht="12.75">
      <c r="A47" s="33" t="s">
        <v>204</v>
      </c>
      <c r="B47" s="34"/>
      <c r="C47" s="65">
        <v>1600</v>
      </c>
      <c r="D47" s="65">
        <v>1603</v>
      </c>
      <c r="E47" s="46"/>
      <c r="F47" s="34"/>
      <c r="G47" s="34"/>
      <c r="H47" s="34"/>
    </row>
    <row r="48" spans="1:8" ht="12.75">
      <c r="A48" s="43" t="s">
        <v>198</v>
      </c>
      <c r="B48" s="32"/>
      <c r="C48" s="32">
        <v>200</v>
      </c>
      <c r="D48" s="32">
        <v>240</v>
      </c>
      <c r="E48" s="46"/>
      <c r="F48" s="34"/>
      <c r="G48" s="34"/>
      <c r="H48" s="34"/>
    </row>
    <row r="49" spans="1:8" ht="12.75">
      <c r="A49" s="33" t="s">
        <v>199</v>
      </c>
      <c r="B49" s="34"/>
      <c r="C49" s="65"/>
      <c r="D49" s="65"/>
      <c r="E49" s="46"/>
      <c r="F49" s="34"/>
      <c r="G49" s="34"/>
      <c r="H49" s="34"/>
    </row>
    <row r="50" spans="1:8" ht="13.5" thickBot="1">
      <c r="A50" s="410" t="s">
        <v>291</v>
      </c>
      <c r="B50" s="37"/>
      <c r="C50" s="311">
        <v>10872</v>
      </c>
      <c r="D50" s="311">
        <v>10872</v>
      </c>
      <c r="E50" s="411"/>
      <c r="F50" s="37"/>
      <c r="G50" s="37"/>
      <c r="H50" s="37"/>
    </row>
    <row r="51" spans="1:8" ht="13.5" thickBot="1">
      <c r="A51" s="39" t="s">
        <v>837</v>
      </c>
      <c r="B51" s="40">
        <f>SUM(B33:B49)</f>
        <v>853300</v>
      </c>
      <c r="C51" s="40">
        <f>SUM(C33:C50)</f>
        <v>1173037</v>
      </c>
      <c r="D51" s="40">
        <f>SUM(D33:D50)</f>
        <v>1045715</v>
      </c>
      <c r="E51" s="39" t="s">
        <v>837</v>
      </c>
      <c r="F51" s="40">
        <f>SUM(F33:F45)</f>
        <v>853300</v>
      </c>
      <c r="G51" s="40">
        <f>SUM(G33:G45)</f>
        <v>1173037</v>
      </c>
      <c r="H51" s="40">
        <f>SUM(H33:H45)</f>
        <v>906023</v>
      </c>
    </row>
    <row r="52" spans="1:4" ht="12.75">
      <c r="A52" s="235"/>
      <c r="B52" s="273"/>
      <c r="C52" s="208"/>
      <c r="D52" s="208"/>
    </row>
    <row r="53" spans="2:4" ht="12.75">
      <c r="B53" s="272"/>
      <c r="C53" s="272"/>
      <c r="D53" s="272"/>
    </row>
    <row r="55" spans="1:5" ht="12.75">
      <c r="A55" s="27"/>
      <c r="B55" s="47"/>
      <c r="C55" s="47"/>
      <c r="D55" s="47"/>
      <c r="E55" s="36"/>
    </row>
    <row r="56" spans="2:4" ht="12.75">
      <c r="B56" s="27"/>
      <c r="C56" s="27"/>
      <c r="D56" s="27"/>
    </row>
  </sheetData>
  <mergeCells count="6">
    <mergeCell ref="A3:H3"/>
    <mergeCell ref="A29:H29"/>
    <mergeCell ref="A31:B31"/>
    <mergeCell ref="A6:D6"/>
    <mergeCell ref="E6:H6"/>
    <mergeCell ref="E31:H31"/>
  </mergeCells>
  <printOptions horizontalCentered="1"/>
  <pageMargins left="0.2" right="0.15748031496062992" top="0.57" bottom="0.3937007874015748" header="0.45" footer="0.2362204724409449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F33">
      <selection activeCell="K14" sqref="K14"/>
    </sheetView>
  </sheetViews>
  <sheetFormatPr defaultColWidth="9.00390625" defaultRowHeight="12.75"/>
  <cols>
    <col min="1" max="1" width="40.00390625" style="124" bestFit="1" customWidth="1"/>
    <col min="2" max="4" width="11.625" style="124" customWidth="1"/>
    <col min="5" max="7" width="10.75390625" style="124" customWidth="1"/>
    <col min="8" max="10" width="13.625" style="124" customWidth="1"/>
    <col min="11" max="12" width="11.25390625" style="124" customWidth="1"/>
    <col min="13" max="13" width="11.625" style="124" customWidth="1"/>
    <col min="14" max="16384" width="9.125" style="124" customWidth="1"/>
  </cols>
  <sheetData>
    <row r="1" ht="11.25">
      <c r="A1" s="137"/>
    </row>
    <row r="2" spans="1:13" ht="12.75">
      <c r="A2" s="1228" t="s">
        <v>243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102"/>
      <c r="M2" s="1102"/>
    </row>
    <row r="3" ht="12" thickBot="1"/>
    <row r="4" spans="1:13" ht="51.75" customHeight="1" thickTop="1">
      <c r="A4" s="127" t="s">
        <v>846</v>
      </c>
      <c r="B4" s="1229" t="s">
        <v>947</v>
      </c>
      <c r="C4" s="1230"/>
      <c r="D4" s="1231"/>
      <c r="E4" s="1229" t="s">
        <v>772</v>
      </c>
      <c r="F4" s="1230"/>
      <c r="G4" s="1231"/>
      <c r="H4" s="1229" t="s">
        <v>812</v>
      </c>
      <c r="I4" s="1230"/>
      <c r="J4" s="1231"/>
      <c r="K4" s="1232" t="s">
        <v>775</v>
      </c>
      <c r="L4" s="1233"/>
      <c r="M4" s="1210"/>
    </row>
    <row r="5" spans="1:13" ht="13.5" customHeight="1">
      <c r="A5" s="128"/>
      <c r="B5" s="125" t="s">
        <v>789</v>
      </c>
      <c r="C5" s="125" t="s">
        <v>274</v>
      </c>
      <c r="D5" s="125" t="s">
        <v>302</v>
      </c>
      <c r="E5" s="125" t="s">
        <v>789</v>
      </c>
      <c r="F5" s="125" t="s">
        <v>273</v>
      </c>
      <c r="G5" s="125" t="s">
        <v>302</v>
      </c>
      <c r="H5" s="125" t="s">
        <v>789</v>
      </c>
      <c r="I5" s="125" t="s">
        <v>273</v>
      </c>
      <c r="J5" s="125" t="s">
        <v>302</v>
      </c>
      <c r="K5" s="312" t="s">
        <v>789</v>
      </c>
      <c r="L5" s="125" t="s">
        <v>242</v>
      </c>
      <c r="M5" s="418" t="s">
        <v>302</v>
      </c>
    </row>
    <row r="6" spans="1:13" ht="11.25" customHeight="1">
      <c r="A6" s="255" t="s">
        <v>1145</v>
      </c>
      <c r="B6" s="256">
        <v>8000</v>
      </c>
      <c r="C6" s="256">
        <v>8000</v>
      </c>
      <c r="D6" s="256">
        <v>5186</v>
      </c>
      <c r="E6" s="256"/>
      <c r="F6" s="256"/>
      <c r="G6" s="256"/>
      <c r="H6" s="256"/>
      <c r="I6" s="313"/>
      <c r="J6" s="313"/>
      <c r="K6" s="126">
        <f aca="true" t="shared" si="0" ref="K6:M7">SUM(B6+E6+H6)</f>
        <v>8000</v>
      </c>
      <c r="L6" s="126">
        <f t="shared" si="0"/>
        <v>8000</v>
      </c>
      <c r="M6" s="360">
        <f t="shared" si="0"/>
        <v>5186</v>
      </c>
    </row>
    <row r="7" spans="1:13" ht="11.25" customHeight="1">
      <c r="A7" s="255" t="s">
        <v>185</v>
      </c>
      <c r="B7" s="256">
        <v>10787</v>
      </c>
      <c r="C7" s="256">
        <v>26277</v>
      </c>
      <c r="D7" s="256">
        <v>35415</v>
      </c>
      <c r="E7" s="256">
        <v>105881</v>
      </c>
      <c r="F7" s="256">
        <v>108619</v>
      </c>
      <c r="G7" s="256">
        <v>110394</v>
      </c>
      <c r="H7" s="256">
        <v>3600</v>
      </c>
      <c r="I7" s="313">
        <v>4805</v>
      </c>
      <c r="J7" s="313">
        <v>4819</v>
      </c>
      <c r="K7" s="126">
        <f t="shared" si="0"/>
        <v>120268</v>
      </c>
      <c r="L7" s="126">
        <f t="shared" si="0"/>
        <v>139701</v>
      </c>
      <c r="M7" s="360">
        <f t="shared" si="0"/>
        <v>150628</v>
      </c>
    </row>
    <row r="8" spans="1:13" ht="11.25">
      <c r="A8" s="129" t="s">
        <v>813</v>
      </c>
      <c r="B8" s="126">
        <v>7400</v>
      </c>
      <c r="C8" s="126">
        <v>17136</v>
      </c>
      <c r="D8" s="126">
        <v>20354</v>
      </c>
      <c r="E8" s="126">
        <v>16508</v>
      </c>
      <c r="F8" s="126">
        <v>19670</v>
      </c>
      <c r="G8" s="126">
        <v>21848</v>
      </c>
      <c r="H8" s="126">
        <v>400</v>
      </c>
      <c r="I8" s="314">
        <v>240</v>
      </c>
      <c r="J8" s="314">
        <v>241</v>
      </c>
      <c r="K8" s="126">
        <f>SUM(B8+E8+H8)</f>
        <v>24308</v>
      </c>
      <c r="L8" s="126">
        <f aca="true" t="shared" si="1" ref="L8:L58">SUM(C8+F8+I8)</f>
        <v>37046</v>
      </c>
      <c r="M8" s="360">
        <f aca="true" t="shared" si="2" ref="M8:M58">SUM(D8+G8+J8)</f>
        <v>42443</v>
      </c>
    </row>
    <row r="9" spans="1:13" ht="11.25">
      <c r="A9" s="129" t="s">
        <v>814</v>
      </c>
      <c r="B9" s="126">
        <v>5000</v>
      </c>
      <c r="C9" s="126">
        <v>5000</v>
      </c>
      <c r="D9" s="126">
        <v>7452</v>
      </c>
      <c r="E9" s="126"/>
      <c r="F9" s="126">
        <v>108</v>
      </c>
      <c r="G9" s="126">
        <v>108</v>
      </c>
      <c r="H9" s="126">
        <v>1000</v>
      </c>
      <c r="I9" s="314">
        <v>1545</v>
      </c>
      <c r="J9" s="314">
        <v>1543</v>
      </c>
      <c r="K9" s="314">
        <f aca="true" t="shared" si="3" ref="K9:K58">SUM(B9+E9+H9)</f>
        <v>6000</v>
      </c>
      <c r="L9" s="126">
        <f t="shared" si="1"/>
        <v>6653</v>
      </c>
      <c r="M9" s="360">
        <f t="shared" si="2"/>
        <v>9103</v>
      </c>
    </row>
    <row r="10" spans="1:13" ht="11.25">
      <c r="A10" s="129" t="s">
        <v>160</v>
      </c>
      <c r="B10" s="126"/>
      <c r="C10" s="126">
        <v>2265</v>
      </c>
      <c r="D10" s="126">
        <v>2415</v>
      </c>
      <c r="E10" s="126"/>
      <c r="F10" s="126">
        <v>23042</v>
      </c>
      <c r="G10" s="126">
        <v>16480</v>
      </c>
      <c r="H10" s="126"/>
      <c r="I10" s="314">
        <v>110</v>
      </c>
      <c r="J10" s="314">
        <v>110</v>
      </c>
      <c r="K10" s="314">
        <f t="shared" si="3"/>
        <v>0</v>
      </c>
      <c r="L10" s="126">
        <f t="shared" si="1"/>
        <v>25417</v>
      </c>
      <c r="M10" s="360">
        <f t="shared" si="2"/>
        <v>19005</v>
      </c>
    </row>
    <row r="11" spans="1:13" ht="11.25">
      <c r="A11" s="130" t="s">
        <v>815</v>
      </c>
      <c r="B11" s="147">
        <f aca="true" t="shared" si="4" ref="B11:J11">SUM(B6:B10)</f>
        <v>31187</v>
      </c>
      <c r="C11" s="147">
        <f t="shared" si="4"/>
        <v>58678</v>
      </c>
      <c r="D11" s="147">
        <f t="shared" si="4"/>
        <v>70822</v>
      </c>
      <c r="E11" s="147">
        <f>SUM(E6:E10)</f>
        <v>122389</v>
      </c>
      <c r="F11" s="147">
        <f t="shared" si="4"/>
        <v>151439</v>
      </c>
      <c r="G11" s="147">
        <f t="shared" si="4"/>
        <v>148830</v>
      </c>
      <c r="H11" s="147">
        <f t="shared" si="4"/>
        <v>5000</v>
      </c>
      <c r="I11" s="147">
        <f t="shared" si="4"/>
        <v>6700</v>
      </c>
      <c r="J11" s="147">
        <f t="shared" si="4"/>
        <v>6713</v>
      </c>
      <c r="K11" s="315">
        <f t="shared" si="3"/>
        <v>158576</v>
      </c>
      <c r="L11" s="147">
        <f t="shared" si="1"/>
        <v>216817</v>
      </c>
      <c r="M11" s="406">
        <f t="shared" si="2"/>
        <v>226365</v>
      </c>
    </row>
    <row r="12" spans="1:13" ht="11.25">
      <c r="A12" s="129" t="s">
        <v>1024</v>
      </c>
      <c r="B12" s="126">
        <f>SUM(B14:B19)</f>
        <v>871000</v>
      </c>
      <c r="C12" s="126">
        <v>906500</v>
      </c>
      <c r="D12" s="126">
        <f>SUM(D14:D19)</f>
        <v>997473</v>
      </c>
      <c r="E12" s="126"/>
      <c r="F12" s="126"/>
      <c r="G12" s="126"/>
      <c r="H12" s="126"/>
      <c r="I12" s="314"/>
      <c r="J12" s="314"/>
      <c r="K12" s="314">
        <f t="shared" si="3"/>
        <v>871000</v>
      </c>
      <c r="L12" s="126">
        <f t="shared" si="1"/>
        <v>906500</v>
      </c>
      <c r="M12" s="360">
        <f t="shared" si="2"/>
        <v>997473</v>
      </c>
    </row>
    <row r="13" spans="1:13" ht="11.25">
      <c r="A13" s="129" t="s">
        <v>969</v>
      </c>
      <c r="B13" s="126"/>
      <c r="C13" s="126"/>
      <c r="D13" s="126"/>
      <c r="E13" s="126"/>
      <c r="F13" s="126"/>
      <c r="G13" s="126"/>
      <c r="H13" s="126"/>
      <c r="I13" s="314"/>
      <c r="J13" s="314"/>
      <c r="K13" s="314">
        <f t="shared" si="3"/>
        <v>0</v>
      </c>
      <c r="L13" s="126">
        <f t="shared" si="1"/>
        <v>0</v>
      </c>
      <c r="M13" s="360">
        <f t="shared" si="2"/>
        <v>0</v>
      </c>
    </row>
    <row r="14" spans="1:13" ht="11.25">
      <c r="A14" s="129" t="s">
        <v>970</v>
      </c>
      <c r="B14" s="126">
        <v>110000</v>
      </c>
      <c r="C14" s="126">
        <v>110000</v>
      </c>
      <c r="D14" s="126">
        <v>112933</v>
      </c>
      <c r="E14" s="126"/>
      <c r="F14" s="126"/>
      <c r="G14" s="126"/>
      <c r="H14" s="126"/>
      <c r="I14" s="314"/>
      <c r="J14" s="314"/>
      <c r="K14" s="314">
        <f t="shared" si="3"/>
        <v>110000</v>
      </c>
      <c r="L14" s="126">
        <f t="shared" si="1"/>
        <v>110000</v>
      </c>
      <c r="M14" s="360">
        <f t="shared" si="2"/>
        <v>112933</v>
      </c>
    </row>
    <row r="15" spans="1:13" ht="11.25">
      <c r="A15" s="129" t="s">
        <v>971</v>
      </c>
      <c r="B15" s="126">
        <v>30000</v>
      </c>
      <c r="C15" s="126">
        <v>35500</v>
      </c>
      <c r="D15" s="126">
        <v>36125</v>
      </c>
      <c r="E15" s="126"/>
      <c r="F15" s="126"/>
      <c r="G15" s="126"/>
      <c r="H15" s="126"/>
      <c r="I15" s="314"/>
      <c r="J15" s="314"/>
      <c r="K15" s="314">
        <f t="shared" si="3"/>
        <v>30000</v>
      </c>
      <c r="L15" s="126">
        <f t="shared" si="1"/>
        <v>35500</v>
      </c>
      <c r="M15" s="360">
        <f t="shared" si="2"/>
        <v>36125</v>
      </c>
    </row>
    <row r="16" spans="1:13" ht="11.25">
      <c r="A16" s="129" t="s">
        <v>972</v>
      </c>
      <c r="B16" s="126">
        <v>9000</v>
      </c>
      <c r="C16" s="126">
        <v>9000</v>
      </c>
      <c r="D16" s="126">
        <v>9219</v>
      </c>
      <c r="E16" s="126"/>
      <c r="F16" s="126"/>
      <c r="G16" s="126"/>
      <c r="H16" s="126"/>
      <c r="I16" s="314"/>
      <c r="J16" s="314"/>
      <c r="K16" s="314">
        <f t="shared" si="3"/>
        <v>9000</v>
      </c>
      <c r="L16" s="126">
        <f t="shared" si="1"/>
        <v>9000</v>
      </c>
      <c r="M16" s="360">
        <f t="shared" si="2"/>
        <v>9219</v>
      </c>
    </row>
    <row r="17" spans="1:13" ht="11.25">
      <c r="A17" s="129" t="s">
        <v>973</v>
      </c>
      <c r="B17" s="126">
        <v>700000</v>
      </c>
      <c r="C17" s="126">
        <v>730000</v>
      </c>
      <c r="D17" s="126">
        <v>826079</v>
      </c>
      <c r="E17" s="126"/>
      <c r="F17" s="126"/>
      <c r="G17" s="126"/>
      <c r="H17" s="126"/>
      <c r="I17" s="314"/>
      <c r="J17" s="314"/>
      <c r="K17" s="314">
        <f t="shared" si="3"/>
        <v>700000</v>
      </c>
      <c r="L17" s="126">
        <f t="shared" si="1"/>
        <v>730000</v>
      </c>
      <c r="M17" s="360">
        <f t="shared" si="2"/>
        <v>826079</v>
      </c>
    </row>
    <row r="18" spans="1:13" ht="11.25">
      <c r="A18" s="129" t="s">
        <v>974</v>
      </c>
      <c r="B18" s="126">
        <v>15000</v>
      </c>
      <c r="C18" s="126">
        <v>15000</v>
      </c>
      <c r="D18" s="126">
        <v>8562</v>
      </c>
      <c r="E18" s="126"/>
      <c r="F18" s="126"/>
      <c r="G18" s="126"/>
      <c r="H18" s="126"/>
      <c r="I18" s="314"/>
      <c r="J18" s="314"/>
      <c r="K18" s="314">
        <f t="shared" si="3"/>
        <v>15000</v>
      </c>
      <c r="L18" s="126">
        <f t="shared" si="1"/>
        <v>15000</v>
      </c>
      <c r="M18" s="360">
        <f t="shared" si="2"/>
        <v>8562</v>
      </c>
    </row>
    <row r="19" spans="1:13" ht="11.25">
      <c r="A19" s="129" t="s">
        <v>975</v>
      </c>
      <c r="B19" s="126">
        <v>7000</v>
      </c>
      <c r="C19" s="126">
        <v>7000</v>
      </c>
      <c r="D19" s="126">
        <v>4555</v>
      </c>
      <c r="E19" s="126"/>
      <c r="F19" s="126"/>
      <c r="G19" s="126"/>
      <c r="H19" s="126"/>
      <c r="I19" s="314"/>
      <c r="J19" s="314"/>
      <c r="K19" s="314">
        <f t="shared" si="3"/>
        <v>7000</v>
      </c>
      <c r="L19" s="126">
        <f t="shared" si="1"/>
        <v>7000</v>
      </c>
      <c r="M19" s="360">
        <f t="shared" si="2"/>
        <v>4555</v>
      </c>
    </row>
    <row r="20" spans="1:13" ht="11.25">
      <c r="A20" s="129" t="s">
        <v>816</v>
      </c>
      <c r="B20" s="126">
        <v>381659</v>
      </c>
      <c r="C20" s="126">
        <v>381659</v>
      </c>
      <c r="D20" s="126">
        <v>360324</v>
      </c>
      <c r="E20" s="126"/>
      <c r="F20" s="126"/>
      <c r="G20" s="126"/>
      <c r="H20" s="126"/>
      <c r="I20" s="314"/>
      <c r="J20" s="314"/>
      <c r="K20" s="314">
        <f t="shared" si="3"/>
        <v>381659</v>
      </c>
      <c r="L20" s="126">
        <f t="shared" si="1"/>
        <v>381659</v>
      </c>
      <c r="M20" s="360">
        <f t="shared" si="2"/>
        <v>360324</v>
      </c>
    </row>
    <row r="21" spans="1:13" ht="11.25">
      <c r="A21" s="129" t="s">
        <v>817</v>
      </c>
      <c r="B21" s="126"/>
      <c r="C21" s="126"/>
      <c r="D21" s="126"/>
      <c r="E21" s="126"/>
      <c r="F21" s="126"/>
      <c r="G21" s="126"/>
      <c r="H21" s="126"/>
      <c r="I21" s="314"/>
      <c r="J21" s="314"/>
      <c r="K21" s="314">
        <f t="shared" si="3"/>
        <v>0</v>
      </c>
      <c r="L21" s="126">
        <f t="shared" si="1"/>
        <v>0</v>
      </c>
      <c r="M21" s="360">
        <f t="shared" si="2"/>
        <v>0</v>
      </c>
    </row>
    <row r="22" spans="1:13" ht="11.25">
      <c r="A22" s="129" t="s">
        <v>818</v>
      </c>
      <c r="B22" s="126">
        <v>187000</v>
      </c>
      <c r="C22" s="126">
        <v>187000</v>
      </c>
      <c r="D22" s="126">
        <v>197242</v>
      </c>
      <c r="E22" s="126"/>
      <c r="F22" s="126"/>
      <c r="G22" s="126"/>
      <c r="H22" s="126"/>
      <c r="I22" s="314"/>
      <c r="J22" s="314"/>
      <c r="K22" s="314">
        <f t="shared" si="3"/>
        <v>187000</v>
      </c>
      <c r="L22" s="126">
        <f t="shared" si="1"/>
        <v>187000</v>
      </c>
      <c r="M22" s="360">
        <f t="shared" si="2"/>
        <v>197242</v>
      </c>
    </row>
    <row r="23" spans="1:13" ht="11.25">
      <c r="A23" s="129" t="s">
        <v>819</v>
      </c>
      <c r="B23" s="126">
        <v>400</v>
      </c>
      <c r="C23" s="126">
        <v>400</v>
      </c>
      <c r="D23" s="126">
        <v>445</v>
      </c>
      <c r="E23" s="126"/>
      <c r="F23" s="126"/>
      <c r="G23" s="126"/>
      <c r="H23" s="126"/>
      <c r="I23" s="314"/>
      <c r="J23" s="314"/>
      <c r="K23" s="314">
        <f t="shared" si="3"/>
        <v>400</v>
      </c>
      <c r="L23" s="126">
        <f t="shared" si="1"/>
        <v>400</v>
      </c>
      <c r="M23" s="360">
        <f t="shared" si="2"/>
        <v>445</v>
      </c>
    </row>
    <row r="24" spans="1:13" ht="11.25">
      <c r="A24" s="129" t="s">
        <v>948</v>
      </c>
      <c r="B24" s="126">
        <v>1600</v>
      </c>
      <c r="C24" s="126">
        <v>1600</v>
      </c>
      <c r="D24" s="126">
        <v>1475</v>
      </c>
      <c r="E24" s="126"/>
      <c r="F24" s="126"/>
      <c r="G24" s="126"/>
      <c r="H24" s="126"/>
      <c r="I24" s="314"/>
      <c r="J24" s="314"/>
      <c r="K24" s="314">
        <f t="shared" si="3"/>
        <v>1600</v>
      </c>
      <c r="L24" s="126">
        <f t="shared" si="1"/>
        <v>1600</v>
      </c>
      <c r="M24" s="360">
        <f t="shared" si="2"/>
        <v>1475</v>
      </c>
    </row>
    <row r="25" spans="1:13" ht="11.25">
      <c r="A25" s="129" t="s">
        <v>941</v>
      </c>
      <c r="B25" s="126">
        <v>71507</v>
      </c>
      <c r="C25" s="126">
        <v>82872</v>
      </c>
      <c r="D25" s="126">
        <v>80069</v>
      </c>
      <c r="E25" s="126"/>
      <c r="F25" s="126"/>
      <c r="G25" s="126"/>
      <c r="H25" s="126"/>
      <c r="I25" s="314"/>
      <c r="J25" s="314"/>
      <c r="K25" s="314">
        <f t="shared" si="3"/>
        <v>71507</v>
      </c>
      <c r="L25" s="126">
        <f t="shared" si="1"/>
        <v>82872</v>
      </c>
      <c r="M25" s="360">
        <f t="shared" si="2"/>
        <v>80069</v>
      </c>
    </row>
    <row r="26" spans="1:13" ht="11.25">
      <c r="A26" s="130" t="s">
        <v>949</v>
      </c>
      <c r="B26" s="147">
        <f aca="true" t="shared" si="5" ref="B26:J26">SUM(B12+B20+B21+B22+B23+B24+B25)</f>
        <v>1513166</v>
      </c>
      <c r="C26" s="147">
        <f t="shared" si="5"/>
        <v>1560031</v>
      </c>
      <c r="D26" s="147">
        <f t="shared" si="5"/>
        <v>1637028</v>
      </c>
      <c r="E26" s="147">
        <f t="shared" si="5"/>
        <v>0</v>
      </c>
      <c r="F26" s="147">
        <f t="shared" si="5"/>
        <v>0</v>
      </c>
      <c r="G26" s="147">
        <f t="shared" si="5"/>
        <v>0</v>
      </c>
      <c r="H26" s="147">
        <f t="shared" si="5"/>
        <v>0</v>
      </c>
      <c r="I26" s="147">
        <f t="shared" si="5"/>
        <v>0</v>
      </c>
      <c r="J26" s="147">
        <f t="shared" si="5"/>
        <v>0</v>
      </c>
      <c r="K26" s="315">
        <f t="shared" si="3"/>
        <v>1513166</v>
      </c>
      <c r="L26" s="147">
        <f t="shared" si="1"/>
        <v>1560031</v>
      </c>
      <c r="M26" s="406">
        <f t="shared" si="2"/>
        <v>1637028</v>
      </c>
    </row>
    <row r="27" spans="1:13" ht="11.25">
      <c r="A27" s="131" t="s">
        <v>820</v>
      </c>
      <c r="B27" s="148">
        <f>B11+B26</f>
        <v>1544353</v>
      </c>
      <c r="C27" s="148">
        <f>C11+C26</f>
        <v>1618709</v>
      </c>
      <c r="D27" s="148">
        <f>D11+D26</f>
        <v>1707850</v>
      </c>
      <c r="E27" s="148">
        <f aca="true" t="shared" si="6" ref="E27:J27">SUM(E11)</f>
        <v>122389</v>
      </c>
      <c r="F27" s="148">
        <f>SUM(F11)</f>
        <v>151439</v>
      </c>
      <c r="G27" s="148">
        <f t="shared" si="6"/>
        <v>148830</v>
      </c>
      <c r="H27" s="148">
        <f t="shared" si="6"/>
        <v>5000</v>
      </c>
      <c r="I27" s="148">
        <f>SUM(I11)</f>
        <v>6700</v>
      </c>
      <c r="J27" s="148">
        <f t="shared" si="6"/>
        <v>6713</v>
      </c>
      <c r="K27" s="316">
        <f>SUM(B27+E27+H27)</f>
        <v>1671742</v>
      </c>
      <c r="L27" s="148">
        <f t="shared" si="1"/>
        <v>1776848</v>
      </c>
      <c r="M27" s="361">
        <f t="shared" si="2"/>
        <v>1863393</v>
      </c>
    </row>
    <row r="28" spans="1:13" ht="11.25">
      <c r="A28" s="129" t="s">
        <v>161</v>
      </c>
      <c r="B28" s="148"/>
      <c r="C28" s="126">
        <v>1183</v>
      </c>
      <c r="D28" s="126">
        <v>1187</v>
      </c>
      <c r="E28" s="148"/>
      <c r="F28" s="148"/>
      <c r="G28" s="148"/>
      <c r="H28" s="148"/>
      <c r="I28" s="316">
        <v>417</v>
      </c>
      <c r="J28" s="316">
        <v>416</v>
      </c>
      <c r="K28" s="126">
        <f>SUM(B28+E28+H28)</f>
        <v>0</v>
      </c>
      <c r="L28" s="865">
        <f>SUM(C28+F28+I28)</f>
        <v>1600</v>
      </c>
      <c r="M28" s="864">
        <f t="shared" si="2"/>
        <v>1603</v>
      </c>
    </row>
    <row r="29" spans="1:13" ht="11.25">
      <c r="A29" s="129" t="s">
        <v>821</v>
      </c>
      <c r="B29" s="126">
        <v>10000</v>
      </c>
      <c r="C29" s="126">
        <v>9000</v>
      </c>
      <c r="D29" s="126">
        <v>6086</v>
      </c>
      <c r="E29" s="126"/>
      <c r="F29" s="126"/>
      <c r="G29" s="126"/>
      <c r="H29" s="126"/>
      <c r="I29" s="314"/>
      <c r="J29" s="314"/>
      <c r="K29" s="314">
        <f t="shared" si="3"/>
        <v>10000</v>
      </c>
      <c r="L29" s="126">
        <f t="shared" si="1"/>
        <v>9000</v>
      </c>
      <c r="M29" s="360">
        <f t="shared" si="2"/>
        <v>6086</v>
      </c>
    </row>
    <row r="30" spans="1:13" ht="11.25">
      <c r="A30" s="129" t="s">
        <v>1146</v>
      </c>
      <c r="B30" s="126">
        <v>12000</v>
      </c>
      <c r="C30" s="126">
        <v>12000</v>
      </c>
      <c r="D30" s="126">
        <v>12730</v>
      </c>
      <c r="E30" s="126"/>
      <c r="F30" s="126"/>
      <c r="G30" s="126"/>
      <c r="H30" s="126"/>
      <c r="I30" s="314"/>
      <c r="J30" s="314"/>
      <c r="K30" s="314">
        <f t="shared" si="3"/>
        <v>12000</v>
      </c>
      <c r="L30" s="126">
        <f t="shared" si="1"/>
        <v>12000</v>
      </c>
      <c r="M30" s="360">
        <f t="shared" si="2"/>
        <v>12730</v>
      </c>
    </row>
    <row r="31" spans="1:13" ht="11.25">
      <c r="A31" s="129" t="s">
        <v>897</v>
      </c>
      <c r="B31" s="126">
        <v>40000</v>
      </c>
      <c r="C31" s="126">
        <v>15000</v>
      </c>
      <c r="D31" s="126">
        <v>12656</v>
      </c>
      <c r="E31" s="126"/>
      <c r="F31" s="126"/>
      <c r="G31" s="126"/>
      <c r="H31" s="126"/>
      <c r="I31" s="314"/>
      <c r="J31" s="314"/>
      <c r="K31" s="314">
        <f t="shared" si="3"/>
        <v>40000</v>
      </c>
      <c r="L31" s="126">
        <f t="shared" si="1"/>
        <v>15000</v>
      </c>
      <c r="M31" s="360">
        <f t="shared" si="2"/>
        <v>12656</v>
      </c>
    </row>
    <row r="32" spans="1:13" ht="11.25">
      <c r="A32" s="129" t="s">
        <v>822</v>
      </c>
      <c r="B32" s="126">
        <v>8600</v>
      </c>
      <c r="C32" s="126">
        <v>50100</v>
      </c>
      <c r="D32" s="126">
        <v>53824</v>
      </c>
      <c r="E32" s="126"/>
      <c r="F32" s="126"/>
      <c r="G32" s="126"/>
      <c r="H32" s="126"/>
      <c r="I32" s="314"/>
      <c r="J32" s="314"/>
      <c r="K32" s="314">
        <f t="shared" si="3"/>
        <v>8600</v>
      </c>
      <c r="L32" s="126">
        <f t="shared" si="1"/>
        <v>50100</v>
      </c>
      <c r="M32" s="360">
        <f t="shared" si="2"/>
        <v>53824</v>
      </c>
    </row>
    <row r="33" spans="1:13" ht="11.25">
      <c r="A33" s="129" t="s">
        <v>1147</v>
      </c>
      <c r="B33" s="126">
        <v>62360</v>
      </c>
      <c r="C33" s="126">
        <v>84160</v>
      </c>
      <c r="D33" s="126">
        <v>87082</v>
      </c>
      <c r="E33" s="126"/>
      <c r="F33" s="126">
        <v>5985</v>
      </c>
      <c r="G33" s="126">
        <v>5985</v>
      </c>
      <c r="H33" s="126"/>
      <c r="I33" s="314"/>
      <c r="J33" s="314"/>
      <c r="K33" s="314">
        <f t="shared" si="3"/>
        <v>62360</v>
      </c>
      <c r="L33" s="126">
        <f t="shared" si="1"/>
        <v>90145</v>
      </c>
      <c r="M33" s="360">
        <f t="shared" si="2"/>
        <v>93067</v>
      </c>
    </row>
    <row r="34" spans="1:13" ht="11.25">
      <c r="A34" s="129" t="s">
        <v>196</v>
      </c>
      <c r="B34" s="126"/>
      <c r="C34" s="126">
        <v>200</v>
      </c>
      <c r="D34" s="126">
        <v>240</v>
      </c>
      <c r="E34" s="126"/>
      <c r="F34" s="126"/>
      <c r="G34" s="126"/>
      <c r="H34" s="126"/>
      <c r="I34" s="314"/>
      <c r="J34" s="314"/>
      <c r="K34" s="314">
        <f t="shared" si="3"/>
        <v>0</v>
      </c>
      <c r="L34" s="126">
        <f t="shared" si="1"/>
        <v>200</v>
      </c>
      <c r="M34" s="360">
        <f t="shared" si="2"/>
        <v>240</v>
      </c>
    </row>
    <row r="35" spans="1:13" ht="11.25">
      <c r="A35" s="132" t="s">
        <v>828</v>
      </c>
      <c r="B35" s="148">
        <f aca="true" t="shared" si="7" ref="B35:G35">SUM(B28:B34)</f>
        <v>132960</v>
      </c>
      <c r="C35" s="148">
        <f t="shared" si="7"/>
        <v>171643</v>
      </c>
      <c r="D35" s="148">
        <f t="shared" si="7"/>
        <v>173805</v>
      </c>
      <c r="E35" s="148">
        <f t="shared" si="7"/>
        <v>0</v>
      </c>
      <c r="F35" s="148">
        <f t="shared" si="7"/>
        <v>5985</v>
      </c>
      <c r="G35" s="148">
        <f t="shared" si="7"/>
        <v>5985</v>
      </c>
      <c r="H35" s="148">
        <f>SUM(H28:H34)</f>
        <v>0</v>
      </c>
      <c r="I35" s="148">
        <f>SUM(I28:I34)</f>
        <v>417</v>
      </c>
      <c r="J35" s="148">
        <f>SUM(J28:J34)</f>
        <v>416</v>
      </c>
      <c r="K35" s="316">
        <f t="shared" si="3"/>
        <v>132960</v>
      </c>
      <c r="L35" s="148">
        <f t="shared" si="1"/>
        <v>178045</v>
      </c>
      <c r="M35" s="361">
        <f t="shared" si="2"/>
        <v>180206</v>
      </c>
    </row>
    <row r="36" spans="1:13" ht="11.25">
      <c r="A36" s="129" t="s">
        <v>823</v>
      </c>
      <c r="B36" s="126">
        <v>1042682</v>
      </c>
      <c r="C36" s="126">
        <v>1074503</v>
      </c>
      <c r="D36" s="126">
        <v>1074503</v>
      </c>
      <c r="E36" s="126"/>
      <c r="F36" s="126"/>
      <c r="G36" s="126"/>
      <c r="H36" s="126"/>
      <c r="I36" s="314"/>
      <c r="J36" s="314"/>
      <c r="K36" s="314">
        <f t="shared" si="3"/>
        <v>1042682</v>
      </c>
      <c r="L36" s="126">
        <f t="shared" si="1"/>
        <v>1074503</v>
      </c>
      <c r="M36" s="360">
        <f t="shared" si="2"/>
        <v>1074503</v>
      </c>
    </row>
    <row r="37" spans="1:13" ht="11.25">
      <c r="A37" s="129" t="s">
        <v>976</v>
      </c>
      <c r="B37" s="126">
        <v>60764</v>
      </c>
      <c r="C37" s="126">
        <v>54113</v>
      </c>
      <c r="D37" s="126">
        <v>54113</v>
      </c>
      <c r="E37" s="126"/>
      <c r="F37" s="126"/>
      <c r="G37" s="126"/>
      <c r="H37" s="126"/>
      <c r="I37" s="314"/>
      <c r="J37" s="314"/>
      <c r="K37" s="314">
        <f t="shared" si="3"/>
        <v>60764</v>
      </c>
      <c r="L37" s="126">
        <f t="shared" si="1"/>
        <v>54113</v>
      </c>
      <c r="M37" s="360">
        <f t="shared" si="2"/>
        <v>54113</v>
      </c>
    </row>
    <row r="38" spans="1:13" ht="11.25">
      <c r="A38" s="129" t="s">
        <v>824</v>
      </c>
      <c r="B38" s="126">
        <v>2928</v>
      </c>
      <c r="C38" s="126">
        <v>24820</v>
      </c>
      <c r="D38" s="126">
        <v>24820</v>
      </c>
      <c r="E38" s="126"/>
      <c r="F38" s="126"/>
      <c r="G38" s="126"/>
      <c r="H38" s="126"/>
      <c r="I38" s="314"/>
      <c r="J38" s="314"/>
      <c r="K38" s="314">
        <f t="shared" si="3"/>
        <v>2928</v>
      </c>
      <c r="L38" s="126">
        <f t="shared" si="1"/>
        <v>24820</v>
      </c>
      <c r="M38" s="360">
        <f t="shared" si="2"/>
        <v>24820</v>
      </c>
    </row>
    <row r="39" spans="1:13" ht="11.25">
      <c r="A39" s="129" t="s">
        <v>1070</v>
      </c>
      <c r="B39" s="126"/>
      <c r="C39" s="126"/>
      <c r="D39" s="126"/>
      <c r="E39" s="126"/>
      <c r="F39" s="126"/>
      <c r="G39" s="126"/>
      <c r="H39" s="126"/>
      <c r="I39" s="314"/>
      <c r="J39" s="314"/>
      <c r="K39" s="314">
        <f t="shared" si="3"/>
        <v>0</v>
      </c>
      <c r="L39" s="126">
        <f t="shared" si="1"/>
        <v>0</v>
      </c>
      <c r="M39" s="360">
        <f t="shared" si="2"/>
        <v>0</v>
      </c>
    </row>
    <row r="40" spans="1:13" ht="11.25">
      <c r="A40" s="282" t="s">
        <v>133</v>
      </c>
      <c r="B40" s="126">
        <v>14220</v>
      </c>
      <c r="C40" s="126"/>
      <c r="D40" s="126"/>
      <c r="E40" s="126"/>
      <c r="F40" s="126"/>
      <c r="G40" s="126"/>
      <c r="H40" s="126"/>
      <c r="I40" s="314"/>
      <c r="J40" s="314"/>
      <c r="K40" s="314">
        <f t="shared" si="3"/>
        <v>14220</v>
      </c>
      <c r="L40" s="126">
        <f t="shared" si="1"/>
        <v>0</v>
      </c>
      <c r="M40" s="360">
        <f t="shared" si="2"/>
        <v>0</v>
      </c>
    </row>
    <row r="41" spans="1:13" ht="11.25">
      <c r="A41" s="129" t="s">
        <v>1148</v>
      </c>
      <c r="B41" s="126">
        <v>130114</v>
      </c>
      <c r="C41" s="126">
        <v>159423</v>
      </c>
      <c r="D41" s="126">
        <v>159423</v>
      </c>
      <c r="E41" s="126"/>
      <c r="F41" s="126"/>
      <c r="G41" s="126"/>
      <c r="H41" s="126"/>
      <c r="I41" s="314"/>
      <c r="J41" s="314"/>
      <c r="K41" s="314">
        <f t="shared" si="3"/>
        <v>130114</v>
      </c>
      <c r="L41" s="126">
        <f t="shared" si="1"/>
        <v>159423</v>
      </c>
      <c r="M41" s="360">
        <f t="shared" si="2"/>
        <v>159423</v>
      </c>
    </row>
    <row r="42" spans="1:13" ht="11.25">
      <c r="A42" s="129" t="s">
        <v>1149</v>
      </c>
      <c r="B42" s="126">
        <v>6600</v>
      </c>
      <c r="C42" s="126">
        <v>6600</v>
      </c>
      <c r="D42" s="126">
        <v>6573</v>
      </c>
      <c r="E42" s="126"/>
      <c r="F42" s="126"/>
      <c r="G42" s="126"/>
      <c r="H42" s="126"/>
      <c r="I42" s="314"/>
      <c r="J42" s="314"/>
      <c r="K42" s="314">
        <f t="shared" si="3"/>
        <v>6600</v>
      </c>
      <c r="L42" s="126">
        <f t="shared" si="1"/>
        <v>6600</v>
      </c>
      <c r="M42" s="360">
        <f t="shared" si="2"/>
        <v>6573</v>
      </c>
    </row>
    <row r="43" spans="1:13" ht="11.25">
      <c r="A43" s="129" t="s">
        <v>277</v>
      </c>
      <c r="B43" s="126"/>
      <c r="C43" s="126">
        <v>10872</v>
      </c>
      <c r="D43" s="126">
        <v>10872</v>
      </c>
      <c r="E43" s="126"/>
      <c r="F43" s="126"/>
      <c r="G43" s="126"/>
      <c r="H43" s="126"/>
      <c r="I43" s="314"/>
      <c r="J43" s="314"/>
      <c r="K43" s="314">
        <f t="shared" si="3"/>
        <v>0</v>
      </c>
      <c r="L43" s="126">
        <f t="shared" si="1"/>
        <v>10872</v>
      </c>
      <c r="M43" s="360">
        <f t="shared" si="2"/>
        <v>10872</v>
      </c>
    </row>
    <row r="44" spans="1:13" ht="11.25">
      <c r="A44" s="267" t="s">
        <v>1160</v>
      </c>
      <c r="B44" s="126">
        <v>23357</v>
      </c>
      <c r="C44" s="126"/>
      <c r="D44" s="126"/>
      <c r="E44" s="126"/>
      <c r="F44" s="126"/>
      <c r="G44" s="126"/>
      <c r="H44" s="126"/>
      <c r="I44" s="314"/>
      <c r="J44" s="314"/>
      <c r="K44" s="314">
        <f t="shared" si="3"/>
        <v>23357</v>
      </c>
      <c r="L44" s="126">
        <f t="shared" si="1"/>
        <v>0</v>
      </c>
      <c r="M44" s="360">
        <f t="shared" si="2"/>
        <v>0</v>
      </c>
    </row>
    <row r="45" spans="1:13" ht="11.25">
      <c r="A45" s="131" t="s">
        <v>950</v>
      </c>
      <c r="B45" s="148">
        <f aca="true" t="shared" si="8" ref="B45:J45">SUM(B36:B44)</f>
        <v>1280665</v>
      </c>
      <c r="C45" s="148">
        <f t="shared" si="8"/>
        <v>1330331</v>
      </c>
      <c r="D45" s="148">
        <f t="shared" si="8"/>
        <v>1330304</v>
      </c>
      <c r="E45" s="148">
        <f t="shared" si="8"/>
        <v>0</v>
      </c>
      <c r="F45" s="148">
        <f t="shared" si="8"/>
        <v>0</v>
      </c>
      <c r="G45" s="148">
        <f t="shared" si="8"/>
        <v>0</v>
      </c>
      <c r="H45" s="148">
        <f t="shared" si="8"/>
        <v>0</v>
      </c>
      <c r="I45" s="148">
        <f t="shared" si="8"/>
        <v>0</v>
      </c>
      <c r="J45" s="148">
        <f t="shared" si="8"/>
        <v>0</v>
      </c>
      <c r="K45" s="316">
        <f t="shared" si="3"/>
        <v>1280665</v>
      </c>
      <c r="L45" s="148">
        <f t="shared" si="1"/>
        <v>1330331</v>
      </c>
      <c r="M45" s="361">
        <f t="shared" si="2"/>
        <v>1330304</v>
      </c>
    </row>
    <row r="46" spans="1:13" ht="11.25">
      <c r="A46" s="129" t="s">
        <v>1151</v>
      </c>
      <c r="B46" s="126">
        <v>93100</v>
      </c>
      <c r="C46" s="126">
        <v>155237</v>
      </c>
      <c r="D46" s="126">
        <v>151836</v>
      </c>
      <c r="E46" s="126">
        <v>2000</v>
      </c>
      <c r="F46" s="126">
        <v>17993</v>
      </c>
      <c r="G46" s="126">
        <v>15993</v>
      </c>
      <c r="H46" s="126"/>
      <c r="I46" s="314">
        <v>7930</v>
      </c>
      <c r="J46" s="314">
        <v>7929</v>
      </c>
      <c r="K46" s="314">
        <f t="shared" si="3"/>
        <v>95100</v>
      </c>
      <c r="L46" s="126">
        <f t="shared" si="1"/>
        <v>181160</v>
      </c>
      <c r="M46" s="360">
        <f t="shared" si="2"/>
        <v>175758</v>
      </c>
    </row>
    <row r="47" spans="1:13" ht="11.25">
      <c r="A47" s="129" t="s">
        <v>1150</v>
      </c>
      <c r="B47" s="126"/>
      <c r="C47" s="126"/>
      <c r="D47" s="126"/>
      <c r="E47" s="126"/>
      <c r="F47" s="126"/>
      <c r="G47" s="126"/>
      <c r="H47" s="126">
        <v>752158</v>
      </c>
      <c r="I47" s="314">
        <v>762214</v>
      </c>
      <c r="J47" s="314">
        <v>762214</v>
      </c>
      <c r="K47" s="314">
        <f t="shared" si="3"/>
        <v>752158</v>
      </c>
      <c r="L47" s="126">
        <f t="shared" si="1"/>
        <v>762214</v>
      </c>
      <c r="M47" s="360">
        <f t="shared" si="2"/>
        <v>762214</v>
      </c>
    </row>
    <row r="48" spans="1:13" ht="11.25">
      <c r="A48" s="129" t="s">
        <v>1152</v>
      </c>
      <c r="B48" s="126">
        <v>103973</v>
      </c>
      <c r="C48" s="126">
        <v>125132</v>
      </c>
      <c r="D48" s="126">
        <v>112637</v>
      </c>
      <c r="E48" s="126"/>
      <c r="F48" s="126">
        <v>1295</v>
      </c>
      <c r="G48" s="126">
        <v>1296</v>
      </c>
      <c r="H48" s="126"/>
      <c r="I48" s="314"/>
      <c r="J48" s="314"/>
      <c r="K48" s="314">
        <f t="shared" si="3"/>
        <v>103973</v>
      </c>
      <c r="L48" s="126">
        <f t="shared" si="1"/>
        <v>126427</v>
      </c>
      <c r="M48" s="360">
        <f t="shared" si="2"/>
        <v>113933</v>
      </c>
    </row>
    <row r="49" spans="1:13" ht="11.25">
      <c r="A49" s="132" t="s">
        <v>1153</v>
      </c>
      <c r="B49" s="148">
        <f aca="true" t="shared" si="9" ref="B49:J49">SUM(B46:B48)</f>
        <v>197073</v>
      </c>
      <c r="C49" s="148">
        <f t="shared" si="9"/>
        <v>280369</v>
      </c>
      <c r="D49" s="148">
        <f t="shared" si="9"/>
        <v>264473</v>
      </c>
      <c r="E49" s="148">
        <f t="shared" si="9"/>
        <v>2000</v>
      </c>
      <c r="F49" s="148">
        <f t="shared" si="9"/>
        <v>19288</v>
      </c>
      <c r="G49" s="148">
        <f t="shared" si="9"/>
        <v>17289</v>
      </c>
      <c r="H49" s="148">
        <f t="shared" si="9"/>
        <v>752158</v>
      </c>
      <c r="I49" s="148">
        <f t="shared" si="9"/>
        <v>770144</v>
      </c>
      <c r="J49" s="148">
        <f t="shared" si="9"/>
        <v>770143</v>
      </c>
      <c r="K49" s="316">
        <f t="shared" si="3"/>
        <v>951231</v>
      </c>
      <c r="L49" s="148">
        <f t="shared" si="1"/>
        <v>1069801</v>
      </c>
      <c r="M49" s="361">
        <f t="shared" si="2"/>
        <v>1051905</v>
      </c>
    </row>
    <row r="50" spans="1:13" ht="11.25">
      <c r="A50" s="132" t="s">
        <v>951</v>
      </c>
      <c r="B50" s="148">
        <v>11000</v>
      </c>
      <c r="C50" s="148">
        <v>11000</v>
      </c>
      <c r="D50" s="148">
        <v>12358</v>
      </c>
      <c r="E50" s="148"/>
      <c r="F50" s="148"/>
      <c r="G50" s="148"/>
      <c r="H50" s="148"/>
      <c r="I50" s="316"/>
      <c r="J50" s="316"/>
      <c r="K50" s="316">
        <f t="shared" si="3"/>
        <v>11000</v>
      </c>
      <c r="L50" s="148">
        <f t="shared" si="1"/>
        <v>11000</v>
      </c>
      <c r="M50" s="361">
        <f t="shared" si="2"/>
        <v>12358</v>
      </c>
    </row>
    <row r="51" spans="1:13" ht="11.25">
      <c r="A51" s="132" t="s">
        <v>198</v>
      </c>
      <c r="B51" s="148"/>
      <c r="C51" s="148"/>
      <c r="D51" s="148"/>
      <c r="E51" s="148"/>
      <c r="F51" s="148"/>
      <c r="G51" s="148"/>
      <c r="H51" s="148"/>
      <c r="I51" s="316"/>
      <c r="J51" s="316"/>
      <c r="K51" s="316">
        <f t="shared" si="3"/>
        <v>0</v>
      </c>
      <c r="L51" s="148">
        <f t="shared" si="1"/>
        <v>0</v>
      </c>
      <c r="M51" s="361">
        <f t="shared" si="2"/>
        <v>0</v>
      </c>
    </row>
    <row r="52" spans="1:13" ht="11.25">
      <c r="A52" s="132" t="s">
        <v>1154</v>
      </c>
      <c r="B52" s="148">
        <v>127135</v>
      </c>
      <c r="C52" s="148">
        <v>48177</v>
      </c>
      <c r="D52" s="148">
        <v>100000</v>
      </c>
      <c r="E52" s="148"/>
      <c r="F52" s="148"/>
      <c r="G52" s="148"/>
      <c r="H52" s="148"/>
      <c r="I52" s="316"/>
      <c r="J52" s="316"/>
      <c r="K52" s="316">
        <f t="shared" si="3"/>
        <v>127135</v>
      </c>
      <c r="L52" s="148">
        <f t="shared" si="1"/>
        <v>48177</v>
      </c>
      <c r="M52" s="361">
        <f t="shared" si="2"/>
        <v>100000</v>
      </c>
    </row>
    <row r="53" spans="1:13" ht="11.25">
      <c r="A53" s="132" t="s">
        <v>197</v>
      </c>
      <c r="B53" s="148"/>
      <c r="C53" s="148"/>
      <c r="D53" s="148"/>
      <c r="E53" s="148"/>
      <c r="F53" s="148"/>
      <c r="G53" s="148"/>
      <c r="H53" s="148"/>
      <c r="I53" s="316"/>
      <c r="J53" s="316"/>
      <c r="K53" s="316">
        <f t="shared" si="3"/>
        <v>0</v>
      </c>
      <c r="L53" s="148">
        <f t="shared" si="1"/>
        <v>0</v>
      </c>
      <c r="M53" s="361">
        <f t="shared" si="2"/>
        <v>0</v>
      </c>
    </row>
    <row r="54" spans="1:13" ht="11.25">
      <c r="A54" s="132" t="s">
        <v>1155</v>
      </c>
      <c r="B54" s="148">
        <v>440789</v>
      </c>
      <c r="C54" s="148">
        <v>531699</v>
      </c>
      <c r="D54" s="148">
        <v>413379</v>
      </c>
      <c r="E54" s="148"/>
      <c r="F54" s="148"/>
      <c r="G54" s="148"/>
      <c r="H54" s="148"/>
      <c r="I54" s="316"/>
      <c r="J54" s="316"/>
      <c r="K54" s="316">
        <f t="shared" si="3"/>
        <v>440789</v>
      </c>
      <c r="L54" s="148">
        <f t="shared" si="1"/>
        <v>531699</v>
      </c>
      <c r="M54" s="361">
        <f t="shared" si="2"/>
        <v>413379</v>
      </c>
    </row>
    <row r="55" spans="1:13" ht="11.25">
      <c r="A55" s="132" t="s">
        <v>162</v>
      </c>
      <c r="B55" s="148"/>
      <c r="C55" s="148">
        <v>5680</v>
      </c>
      <c r="D55" s="148">
        <v>5680</v>
      </c>
      <c r="E55" s="148"/>
      <c r="F55" s="148"/>
      <c r="G55" s="148"/>
      <c r="H55" s="148"/>
      <c r="I55" s="316"/>
      <c r="J55" s="316"/>
      <c r="K55" s="316">
        <f t="shared" si="3"/>
        <v>0</v>
      </c>
      <c r="L55" s="148">
        <f t="shared" si="1"/>
        <v>5680</v>
      </c>
      <c r="M55" s="361">
        <f t="shared" si="2"/>
        <v>5680</v>
      </c>
    </row>
    <row r="56" spans="1:13" ht="11.25">
      <c r="A56" s="132" t="s">
        <v>825</v>
      </c>
      <c r="B56" s="148"/>
      <c r="C56" s="148">
        <v>133603</v>
      </c>
      <c r="D56" s="148">
        <v>143751</v>
      </c>
      <c r="E56" s="148"/>
      <c r="F56" s="148">
        <v>3438</v>
      </c>
      <c r="G56" s="148">
        <v>3438</v>
      </c>
      <c r="H56" s="148"/>
      <c r="I56" s="316">
        <v>10621</v>
      </c>
      <c r="J56" s="316">
        <v>10621</v>
      </c>
      <c r="K56" s="316">
        <f t="shared" si="3"/>
        <v>0</v>
      </c>
      <c r="L56" s="148">
        <f t="shared" si="1"/>
        <v>147662</v>
      </c>
      <c r="M56" s="361">
        <f t="shared" si="2"/>
        <v>157810</v>
      </c>
    </row>
    <row r="57" spans="1:13" ht="11.25">
      <c r="A57" s="439" t="s">
        <v>183</v>
      </c>
      <c r="B57" s="440"/>
      <c r="C57" s="440"/>
      <c r="D57" s="440"/>
      <c r="E57" s="440"/>
      <c r="F57" s="440"/>
      <c r="G57" s="440">
        <v>10148</v>
      </c>
      <c r="H57" s="440"/>
      <c r="I57" s="441"/>
      <c r="J57" s="441"/>
      <c r="K57" s="316">
        <f t="shared" si="3"/>
        <v>0</v>
      </c>
      <c r="L57" s="148">
        <f t="shared" si="1"/>
        <v>0</v>
      </c>
      <c r="M57" s="361">
        <f t="shared" si="2"/>
        <v>10148</v>
      </c>
    </row>
    <row r="58" spans="1:13" ht="11.25">
      <c r="A58" s="439" t="s">
        <v>184</v>
      </c>
      <c r="B58" s="440"/>
      <c r="C58" s="440"/>
      <c r="D58" s="440">
        <v>2580</v>
      </c>
      <c r="E58" s="440"/>
      <c r="F58" s="440"/>
      <c r="G58" s="440">
        <v>-5596</v>
      </c>
      <c r="H58" s="440"/>
      <c r="I58" s="441"/>
      <c r="J58" s="441">
        <v>280</v>
      </c>
      <c r="K58" s="316">
        <f t="shared" si="3"/>
        <v>0</v>
      </c>
      <c r="L58" s="148">
        <f t="shared" si="1"/>
        <v>0</v>
      </c>
      <c r="M58" s="361">
        <f t="shared" si="2"/>
        <v>-2736</v>
      </c>
    </row>
    <row r="59" spans="1:13" ht="12" thickBot="1">
      <c r="A59" s="133" t="s">
        <v>826</v>
      </c>
      <c r="B59" s="210">
        <f>SUM(B27+B35+B45+B49+B50+B51+B52+B53+B54+B55+B56+B57+B58)</f>
        <v>3733975</v>
      </c>
      <c r="C59" s="210">
        <f>SUM(C27+C35+C45+C49+C50+C51+C52+C53+C54+C55+C56+C57+C58)</f>
        <v>4131211</v>
      </c>
      <c r="D59" s="210">
        <f>SUM(D27+D35+D45+D49+D50+D51+D52+D53+D54+D55+D56+D57+D58)</f>
        <v>4154180</v>
      </c>
      <c r="E59" s="210">
        <f aca="true" t="shared" si="10" ref="E59:J59">SUM(E27+E35+E45+E49+E50+E51+E52+E53+E54+E55+E56+E57+E58)</f>
        <v>124389</v>
      </c>
      <c r="F59" s="210">
        <f t="shared" si="10"/>
        <v>180150</v>
      </c>
      <c r="G59" s="210">
        <f t="shared" si="10"/>
        <v>180094</v>
      </c>
      <c r="H59" s="210">
        <f t="shared" si="10"/>
        <v>757158</v>
      </c>
      <c r="I59" s="210">
        <f t="shared" si="10"/>
        <v>787882</v>
      </c>
      <c r="J59" s="210">
        <f t="shared" si="10"/>
        <v>788173</v>
      </c>
      <c r="K59" s="210">
        <f>SUM(B59+E59+H59)</f>
        <v>4615522</v>
      </c>
      <c r="L59" s="210">
        <f>SUM(C59+F59+I59)</f>
        <v>5099243</v>
      </c>
      <c r="M59" s="362">
        <f>SUM(D59+G59+J59)</f>
        <v>5122447</v>
      </c>
    </row>
    <row r="60" ht="12" thickTop="1"/>
  </sheetData>
  <mergeCells count="5">
    <mergeCell ref="A2:M2"/>
    <mergeCell ref="E4:G4"/>
    <mergeCell ref="H4:J4"/>
    <mergeCell ref="B4:D4"/>
    <mergeCell ref="K4:M4"/>
  </mergeCells>
  <printOptions horizontalCentered="1"/>
  <pageMargins left="0" right="0" top="0.29" bottom="0.25" header="0.21" footer="0.18"/>
  <pageSetup horizontalDpi="300" verticalDpi="300" orientation="landscape" paperSize="9" scale="80" r:id="rId1"/>
  <headerFooter alignWithMargins="0">
    <oddHeader>&amp;L&amp;8 2.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66"/>
  <sheetViews>
    <sheetView workbookViewId="0" topLeftCell="C17">
      <selection activeCell="I20" sqref="I20"/>
    </sheetView>
  </sheetViews>
  <sheetFormatPr defaultColWidth="9.00390625" defaultRowHeight="25.5" customHeight="1"/>
  <cols>
    <col min="1" max="1" width="0.12890625" style="6" hidden="1" customWidth="1"/>
    <col min="2" max="2" width="0" style="6" hidden="1" customWidth="1"/>
    <col min="3" max="3" width="25.00390625" style="6" customWidth="1"/>
    <col min="4" max="6" width="12.375" style="6" customWidth="1"/>
    <col min="7" max="9" width="12.125" style="6" customWidth="1"/>
    <col min="10" max="12" width="14.375" style="6" customWidth="1"/>
    <col min="13" max="15" width="13.00390625" style="6" customWidth="1"/>
    <col min="16" max="16384" width="9.125" style="6" customWidth="1"/>
  </cols>
  <sheetData>
    <row r="1" spans="3:6" s="2" customFormat="1" ht="13.5" customHeight="1">
      <c r="C1" s="3"/>
      <c r="D1" s="4"/>
      <c r="E1" s="4"/>
      <c r="F1" s="4"/>
    </row>
    <row r="2" s="2" customFormat="1" ht="12.75"/>
    <row r="3" spans="3:15" s="2" customFormat="1" ht="18" customHeight="1">
      <c r="C3" s="1234" t="s">
        <v>265</v>
      </c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095"/>
      <c r="O3" s="1095"/>
    </row>
    <row r="4" spans="3:15" s="2" customFormat="1" ht="18" customHeight="1">
      <c r="C4" s="1074" t="s">
        <v>1075</v>
      </c>
      <c r="D4" s="1074"/>
      <c r="E4" s="1074"/>
      <c r="F4" s="1074"/>
      <c r="G4" s="1074"/>
      <c r="H4" s="1074"/>
      <c r="I4" s="1074"/>
      <c r="J4" s="1074"/>
      <c r="K4" s="1074"/>
      <c r="L4" s="1074"/>
      <c r="M4" s="1074"/>
      <c r="N4" s="1074"/>
      <c r="O4" s="1095"/>
    </row>
    <row r="5" spans="3:14" s="2" customFormat="1" ht="18" customHeight="1" thickBot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3" ht="53.25" customHeight="1" thickTop="1">
      <c r="A6" s="85"/>
      <c r="B6" s="71"/>
      <c r="C6" s="86" t="s">
        <v>774</v>
      </c>
      <c r="D6" s="1236" t="s">
        <v>947</v>
      </c>
      <c r="E6" s="1237"/>
      <c r="F6" s="1238"/>
      <c r="G6" s="1236" t="s">
        <v>772</v>
      </c>
      <c r="H6" s="1237"/>
      <c r="I6" s="1238"/>
      <c r="J6" s="1236" t="s">
        <v>771</v>
      </c>
      <c r="K6" s="1237"/>
      <c r="L6" s="1238"/>
      <c r="M6" s="1236" t="s">
        <v>775</v>
      </c>
      <c r="N6" s="1237"/>
      <c r="O6" s="12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8" customFormat="1" ht="18" customHeight="1">
      <c r="A7" s="87"/>
      <c r="B7" s="88"/>
      <c r="C7" s="89"/>
      <c r="D7" s="90" t="s">
        <v>789</v>
      </c>
      <c r="E7" s="90" t="s">
        <v>273</v>
      </c>
      <c r="F7" s="90" t="s">
        <v>302</v>
      </c>
      <c r="G7" s="90" t="s">
        <v>789</v>
      </c>
      <c r="H7" s="90" t="s">
        <v>273</v>
      </c>
      <c r="I7" s="90" t="s">
        <v>302</v>
      </c>
      <c r="J7" s="90" t="s">
        <v>789</v>
      </c>
      <c r="K7" s="90" t="s">
        <v>273</v>
      </c>
      <c r="L7" s="90" t="s">
        <v>302</v>
      </c>
      <c r="M7" s="317" t="s">
        <v>789</v>
      </c>
      <c r="N7" s="317" t="s">
        <v>275</v>
      </c>
      <c r="O7" s="247" t="s">
        <v>302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10" customFormat="1" ht="18" customHeight="1">
      <c r="A8" s="91"/>
      <c r="B8" s="92"/>
      <c r="C8" s="93" t="s">
        <v>776</v>
      </c>
      <c r="D8" s="94">
        <v>459144</v>
      </c>
      <c r="E8" s="94">
        <v>488030</v>
      </c>
      <c r="F8" s="94">
        <v>468749</v>
      </c>
      <c r="G8" s="94">
        <v>902002</v>
      </c>
      <c r="H8" s="94">
        <v>909619</v>
      </c>
      <c r="I8" s="94">
        <v>909224</v>
      </c>
      <c r="J8" s="94">
        <v>382684</v>
      </c>
      <c r="K8" s="318">
        <v>384516</v>
      </c>
      <c r="L8" s="318">
        <v>373966</v>
      </c>
      <c r="M8" s="319">
        <f aca="true" t="shared" si="0" ref="M8:N12">SUM(D8+G8+J8)</f>
        <v>1743830</v>
      </c>
      <c r="N8" s="319">
        <f t="shared" si="0"/>
        <v>1782165</v>
      </c>
      <c r="O8" s="354">
        <f>SUM(F8+I8+L8)</f>
        <v>1751939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0" customFormat="1" ht="18" customHeight="1">
      <c r="A9" s="91"/>
      <c r="B9" s="92"/>
      <c r="C9" s="95" t="s">
        <v>777</v>
      </c>
      <c r="D9" s="96">
        <v>143674</v>
      </c>
      <c r="E9" s="96">
        <v>151527</v>
      </c>
      <c r="F9" s="96">
        <v>147511</v>
      </c>
      <c r="G9" s="96">
        <v>286749</v>
      </c>
      <c r="H9" s="96">
        <v>288550</v>
      </c>
      <c r="I9" s="96">
        <v>288338</v>
      </c>
      <c r="J9" s="96">
        <v>121961</v>
      </c>
      <c r="K9" s="319">
        <v>122552</v>
      </c>
      <c r="L9" s="319">
        <v>117202</v>
      </c>
      <c r="M9" s="319">
        <f t="shared" si="0"/>
        <v>552384</v>
      </c>
      <c r="N9" s="319">
        <f t="shared" si="0"/>
        <v>562629</v>
      </c>
      <c r="O9" s="354">
        <f aca="true" t="shared" si="1" ref="O9:O35">SUM(F9+I9+L9)</f>
        <v>553051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8" customHeight="1">
      <c r="A10" s="85"/>
      <c r="B10" s="71"/>
      <c r="C10" s="97" t="s">
        <v>778</v>
      </c>
      <c r="D10" s="98">
        <v>452411</v>
      </c>
      <c r="E10" s="98">
        <v>506508</v>
      </c>
      <c r="F10" s="98">
        <v>505938</v>
      </c>
      <c r="G10" s="98">
        <v>322506</v>
      </c>
      <c r="H10" s="98">
        <v>356851</v>
      </c>
      <c r="I10" s="98">
        <v>353271</v>
      </c>
      <c r="J10" s="98">
        <v>249013</v>
      </c>
      <c r="K10" s="320">
        <v>263707</v>
      </c>
      <c r="L10" s="320">
        <v>260296</v>
      </c>
      <c r="M10" s="320">
        <f t="shared" si="0"/>
        <v>1023930</v>
      </c>
      <c r="N10" s="320">
        <f t="shared" si="0"/>
        <v>1127066</v>
      </c>
      <c r="O10" s="355">
        <f t="shared" si="1"/>
        <v>1119505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8" customHeight="1">
      <c r="A11" s="85"/>
      <c r="B11" s="71"/>
      <c r="C11" s="97" t="s">
        <v>779</v>
      </c>
      <c r="D11" s="98">
        <v>27946</v>
      </c>
      <c r="E11" s="98">
        <v>27946</v>
      </c>
      <c r="F11" s="98">
        <v>19807</v>
      </c>
      <c r="G11" s="98"/>
      <c r="H11" s="98"/>
      <c r="I11" s="98">
        <v>215</v>
      </c>
      <c r="J11" s="98"/>
      <c r="K11" s="320"/>
      <c r="L11" s="320"/>
      <c r="M11" s="320">
        <f t="shared" si="0"/>
        <v>27946</v>
      </c>
      <c r="N11" s="320">
        <f t="shared" si="0"/>
        <v>27946</v>
      </c>
      <c r="O11" s="355">
        <f t="shared" si="1"/>
        <v>20022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0" customFormat="1" ht="18" customHeight="1">
      <c r="A12" s="91"/>
      <c r="B12" s="92"/>
      <c r="C12" s="99" t="s">
        <v>942</v>
      </c>
      <c r="D12" s="96">
        <f aca="true" t="shared" si="2" ref="D12:L12">SUM(D10+D11)</f>
        <v>480357</v>
      </c>
      <c r="E12" s="96">
        <f t="shared" si="2"/>
        <v>534454</v>
      </c>
      <c r="F12" s="96">
        <f t="shared" si="2"/>
        <v>525745</v>
      </c>
      <c r="G12" s="96">
        <f t="shared" si="2"/>
        <v>322506</v>
      </c>
      <c r="H12" s="96">
        <f t="shared" si="2"/>
        <v>356851</v>
      </c>
      <c r="I12" s="96">
        <f t="shared" si="2"/>
        <v>353486</v>
      </c>
      <c r="J12" s="96">
        <f t="shared" si="2"/>
        <v>249013</v>
      </c>
      <c r="K12" s="96">
        <f t="shared" si="2"/>
        <v>263707</v>
      </c>
      <c r="L12" s="96">
        <f t="shared" si="2"/>
        <v>260296</v>
      </c>
      <c r="M12" s="319">
        <f t="shared" si="0"/>
        <v>1051876</v>
      </c>
      <c r="N12" s="319">
        <f t="shared" si="0"/>
        <v>1155012</v>
      </c>
      <c r="O12" s="354">
        <f t="shared" si="1"/>
        <v>1139527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18" customHeight="1">
      <c r="A13" s="85"/>
      <c r="B13" s="71"/>
      <c r="C13" s="100"/>
      <c r="D13" s="98"/>
      <c r="E13" s="98"/>
      <c r="F13" s="98"/>
      <c r="G13" s="98"/>
      <c r="H13" s="98"/>
      <c r="I13" s="98"/>
      <c r="J13" s="98"/>
      <c r="K13" s="320"/>
      <c r="L13" s="320"/>
      <c r="M13" s="319"/>
      <c r="N13" s="319"/>
      <c r="O13" s="35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0" customFormat="1" ht="18" customHeight="1">
      <c r="A14" s="91"/>
      <c r="B14" s="92"/>
      <c r="C14" s="101" t="s">
        <v>118</v>
      </c>
      <c r="D14" s="96">
        <f>SUM(D15:D16)</f>
        <v>183926</v>
      </c>
      <c r="E14" s="96">
        <f>SUM(E15:E16)</f>
        <v>213456</v>
      </c>
      <c r="F14" s="96">
        <f>SUM(F15:F16)</f>
        <v>204521</v>
      </c>
      <c r="G14" s="96">
        <f aca="true" t="shared" si="3" ref="G14:L14">SUM(G15:G16)</f>
        <v>0</v>
      </c>
      <c r="H14" s="96">
        <f>SUM(H15:H16)</f>
        <v>0</v>
      </c>
      <c r="I14" s="96">
        <f t="shared" si="3"/>
        <v>0</v>
      </c>
      <c r="J14" s="96">
        <f t="shared" si="3"/>
        <v>0</v>
      </c>
      <c r="K14" s="96">
        <f>SUM(K15:K16)</f>
        <v>0</v>
      </c>
      <c r="L14" s="96">
        <f t="shared" si="3"/>
        <v>2439</v>
      </c>
      <c r="M14" s="319">
        <f aca="true" t="shared" si="4" ref="M14:N17">SUM(D14+G14+J14)</f>
        <v>183926</v>
      </c>
      <c r="N14" s="319">
        <f t="shared" si="4"/>
        <v>213456</v>
      </c>
      <c r="O14" s="354">
        <f t="shared" si="1"/>
        <v>206960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" customHeight="1">
      <c r="A15" s="85"/>
      <c r="B15" s="71"/>
      <c r="C15" s="100" t="s">
        <v>780</v>
      </c>
      <c r="D15" s="98">
        <v>152766</v>
      </c>
      <c r="E15" s="98">
        <v>163957</v>
      </c>
      <c r="F15" s="98">
        <v>162480</v>
      </c>
      <c r="G15" s="98"/>
      <c r="H15" s="98"/>
      <c r="I15" s="98"/>
      <c r="J15" s="98"/>
      <c r="K15" s="320"/>
      <c r="L15" s="320">
        <v>2439</v>
      </c>
      <c r="M15" s="320">
        <f t="shared" si="4"/>
        <v>152766</v>
      </c>
      <c r="N15" s="320">
        <f t="shared" si="4"/>
        <v>163957</v>
      </c>
      <c r="O15" s="355">
        <f t="shared" si="1"/>
        <v>164919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8" customHeight="1">
      <c r="A16" s="85"/>
      <c r="B16" s="71"/>
      <c r="C16" s="102" t="s">
        <v>781</v>
      </c>
      <c r="D16" s="98">
        <v>31160</v>
      </c>
      <c r="E16" s="98">
        <v>49499</v>
      </c>
      <c r="F16" s="98">
        <v>42041</v>
      </c>
      <c r="G16" s="98"/>
      <c r="H16" s="98"/>
      <c r="I16" s="98"/>
      <c r="J16" s="98"/>
      <c r="K16" s="320"/>
      <c r="L16" s="320"/>
      <c r="M16" s="320">
        <f t="shared" si="4"/>
        <v>31160</v>
      </c>
      <c r="N16" s="320">
        <f t="shared" si="4"/>
        <v>49499</v>
      </c>
      <c r="O16" s="355">
        <f>SUM(F16+I16+L16)</f>
        <v>42041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8" customHeight="1">
      <c r="A17" s="85"/>
      <c r="B17" s="71"/>
      <c r="C17" s="95" t="s">
        <v>186</v>
      </c>
      <c r="D17" s="96"/>
      <c r="E17" s="96"/>
      <c r="F17" s="96">
        <v>10148</v>
      </c>
      <c r="G17" s="98"/>
      <c r="H17" s="98"/>
      <c r="I17" s="98"/>
      <c r="J17" s="98"/>
      <c r="K17" s="320"/>
      <c r="L17" s="320"/>
      <c r="M17" s="319">
        <f t="shared" si="4"/>
        <v>0</v>
      </c>
      <c r="N17" s="319">
        <f t="shared" si="4"/>
        <v>0</v>
      </c>
      <c r="O17" s="354">
        <f>SUM(F17+I17+L17)</f>
        <v>10148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0" customFormat="1" ht="18" customHeight="1">
      <c r="A18" s="91"/>
      <c r="B18" s="92"/>
      <c r="C18" s="95" t="s">
        <v>782</v>
      </c>
      <c r="D18" s="96">
        <v>123381</v>
      </c>
      <c r="E18" s="96">
        <v>130027</v>
      </c>
      <c r="F18" s="96">
        <v>130014</v>
      </c>
      <c r="G18" s="96"/>
      <c r="H18" s="96">
        <v>1331</v>
      </c>
      <c r="I18" s="96">
        <v>1331</v>
      </c>
      <c r="J18" s="96"/>
      <c r="K18" s="319"/>
      <c r="L18" s="319"/>
      <c r="M18" s="319">
        <f aca="true" t="shared" si="5" ref="M18:M34">SUM(D18+G18+J18)</f>
        <v>123381</v>
      </c>
      <c r="N18" s="319">
        <f aca="true" t="shared" si="6" ref="N18:N35">SUM(E18+H18+K18)</f>
        <v>131358</v>
      </c>
      <c r="O18" s="354">
        <f t="shared" si="1"/>
        <v>131345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0" customFormat="1" ht="18" customHeight="1">
      <c r="A19" s="91"/>
      <c r="B19" s="92"/>
      <c r="C19" s="95" t="s">
        <v>783</v>
      </c>
      <c r="D19" s="96"/>
      <c r="E19" s="96"/>
      <c r="F19" s="96"/>
      <c r="G19" s="96">
        <v>10170</v>
      </c>
      <c r="H19" s="96">
        <v>11667</v>
      </c>
      <c r="I19" s="96">
        <v>11667</v>
      </c>
      <c r="J19" s="96"/>
      <c r="K19" s="319"/>
      <c r="L19" s="319"/>
      <c r="M19" s="319">
        <f t="shared" si="5"/>
        <v>10170</v>
      </c>
      <c r="N19" s="319">
        <f t="shared" si="6"/>
        <v>11667</v>
      </c>
      <c r="O19" s="354">
        <f t="shared" si="1"/>
        <v>11667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0" customFormat="1" ht="18" customHeight="1">
      <c r="A20" s="91"/>
      <c r="B20" s="92"/>
      <c r="C20" s="95" t="s">
        <v>1074</v>
      </c>
      <c r="D20" s="96">
        <v>183166</v>
      </c>
      <c r="E20" s="96">
        <v>320103</v>
      </c>
      <c r="F20" s="96">
        <v>271571</v>
      </c>
      <c r="G20" s="96">
        <v>18000</v>
      </c>
      <c r="H20" s="96">
        <v>24811</v>
      </c>
      <c r="I20" s="96">
        <v>24768</v>
      </c>
      <c r="J20" s="96">
        <v>1200</v>
      </c>
      <c r="K20" s="319">
        <v>11382</v>
      </c>
      <c r="L20" s="319">
        <v>6501</v>
      </c>
      <c r="M20" s="319">
        <f t="shared" si="5"/>
        <v>202366</v>
      </c>
      <c r="N20" s="319">
        <f t="shared" si="6"/>
        <v>356296</v>
      </c>
      <c r="O20" s="354">
        <f t="shared" si="1"/>
        <v>302840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0" customFormat="1" ht="18" customHeight="1" thickBot="1">
      <c r="A21" s="103"/>
      <c r="B21" s="104"/>
      <c r="C21" s="95" t="s">
        <v>784</v>
      </c>
      <c r="D21" s="96">
        <v>500927</v>
      </c>
      <c r="E21" s="96">
        <v>534167</v>
      </c>
      <c r="F21" s="96">
        <v>480086</v>
      </c>
      <c r="G21" s="96">
        <v>1200</v>
      </c>
      <c r="H21" s="96">
        <v>9213</v>
      </c>
      <c r="I21" s="96">
        <v>9212</v>
      </c>
      <c r="J21" s="96">
        <v>2300</v>
      </c>
      <c r="K21" s="319">
        <v>11725</v>
      </c>
      <c r="L21" s="319">
        <v>3848</v>
      </c>
      <c r="M21" s="319">
        <f t="shared" si="5"/>
        <v>504427</v>
      </c>
      <c r="N21" s="319">
        <f t="shared" si="6"/>
        <v>555105</v>
      </c>
      <c r="O21" s="354">
        <f t="shared" si="1"/>
        <v>493146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10" customFormat="1" ht="18" customHeight="1">
      <c r="A22" s="105"/>
      <c r="B22" s="105"/>
      <c r="C22" s="95" t="s">
        <v>977</v>
      </c>
      <c r="D22" s="96">
        <f aca="true" t="shared" si="7" ref="D22:L22">SUM(D23:D24)</f>
        <v>10000</v>
      </c>
      <c r="E22" s="96">
        <f>SUM(E23:E24)</f>
        <v>9900</v>
      </c>
      <c r="F22" s="96">
        <f>SUM(F23:F24)</f>
        <v>8065</v>
      </c>
      <c r="G22" s="96">
        <f t="shared" si="7"/>
        <v>0</v>
      </c>
      <c r="H22" s="96">
        <f>SUM(H23:H24)</f>
        <v>0</v>
      </c>
      <c r="I22" s="96">
        <f t="shared" si="7"/>
        <v>0</v>
      </c>
      <c r="J22" s="96">
        <f t="shared" si="7"/>
        <v>0</v>
      </c>
      <c r="K22" s="96">
        <f>SUM(K23:K24)</f>
        <v>0</v>
      </c>
      <c r="L22" s="96">
        <f t="shared" si="7"/>
        <v>0</v>
      </c>
      <c r="M22" s="319">
        <f t="shared" si="5"/>
        <v>10000</v>
      </c>
      <c r="N22" s="319">
        <f t="shared" si="6"/>
        <v>9900</v>
      </c>
      <c r="O22" s="354">
        <f t="shared" si="1"/>
        <v>8065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0" customFormat="1" ht="18" customHeight="1">
      <c r="A23" s="105"/>
      <c r="B23" s="105"/>
      <c r="C23" s="97" t="s">
        <v>978</v>
      </c>
      <c r="D23" s="98">
        <v>7000</v>
      </c>
      <c r="E23" s="98">
        <v>6900</v>
      </c>
      <c r="F23" s="98">
        <v>6595</v>
      </c>
      <c r="G23" s="98"/>
      <c r="H23" s="98"/>
      <c r="I23" s="98"/>
      <c r="J23" s="98"/>
      <c r="K23" s="320"/>
      <c r="L23" s="320"/>
      <c r="M23" s="320">
        <f t="shared" si="5"/>
        <v>7000</v>
      </c>
      <c r="N23" s="320">
        <f t="shared" si="6"/>
        <v>6900</v>
      </c>
      <c r="O23" s="355">
        <f t="shared" si="1"/>
        <v>6595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0" customFormat="1" ht="18" customHeight="1">
      <c r="A24" s="105"/>
      <c r="B24" s="105"/>
      <c r="C24" s="97" t="s">
        <v>979</v>
      </c>
      <c r="D24" s="98">
        <v>3000</v>
      </c>
      <c r="E24" s="98">
        <v>3000</v>
      </c>
      <c r="F24" s="98">
        <v>1470</v>
      </c>
      <c r="G24" s="98"/>
      <c r="H24" s="98"/>
      <c r="I24" s="98"/>
      <c r="J24" s="98"/>
      <c r="K24" s="320"/>
      <c r="L24" s="320"/>
      <c r="M24" s="320">
        <f t="shared" si="5"/>
        <v>3000</v>
      </c>
      <c r="N24" s="320">
        <f t="shared" si="6"/>
        <v>3000</v>
      </c>
      <c r="O24" s="355">
        <f t="shared" si="1"/>
        <v>1470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0" customFormat="1" ht="18" customHeight="1">
      <c r="A25" s="105"/>
      <c r="B25" s="105"/>
      <c r="C25" s="95" t="s">
        <v>108</v>
      </c>
      <c r="D25" s="96">
        <v>46827</v>
      </c>
      <c r="E25" s="96">
        <v>47081</v>
      </c>
      <c r="F25" s="96">
        <v>44295</v>
      </c>
      <c r="G25" s="96"/>
      <c r="H25" s="96"/>
      <c r="I25" s="96"/>
      <c r="J25" s="96"/>
      <c r="K25" s="319"/>
      <c r="L25" s="319"/>
      <c r="M25" s="319">
        <f t="shared" si="5"/>
        <v>46827</v>
      </c>
      <c r="N25" s="319">
        <f t="shared" si="6"/>
        <v>47081</v>
      </c>
      <c r="O25" s="354">
        <f t="shared" si="1"/>
        <v>44295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0" customFormat="1" ht="18" customHeight="1">
      <c r="A26" s="105"/>
      <c r="B26" s="105"/>
      <c r="C26" s="106" t="s">
        <v>1039</v>
      </c>
      <c r="D26" s="96">
        <v>120000</v>
      </c>
      <c r="E26" s="96">
        <v>120000</v>
      </c>
      <c r="F26" s="96">
        <v>120000</v>
      </c>
      <c r="G26" s="96"/>
      <c r="H26" s="96"/>
      <c r="I26" s="96"/>
      <c r="J26" s="96"/>
      <c r="K26" s="319"/>
      <c r="L26" s="319"/>
      <c r="M26" s="319">
        <f t="shared" si="5"/>
        <v>120000</v>
      </c>
      <c r="N26" s="319">
        <f t="shared" si="6"/>
        <v>120000</v>
      </c>
      <c r="O26" s="354">
        <f t="shared" si="1"/>
        <v>120000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10" customFormat="1" ht="18" customHeight="1">
      <c r="A27" s="105"/>
      <c r="B27" s="105"/>
      <c r="C27" s="106" t="s">
        <v>187</v>
      </c>
      <c r="D27" s="96"/>
      <c r="E27" s="96"/>
      <c r="F27" s="96"/>
      <c r="G27" s="96"/>
      <c r="H27" s="96"/>
      <c r="I27" s="96"/>
      <c r="J27" s="96"/>
      <c r="K27" s="319"/>
      <c r="L27" s="319"/>
      <c r="M27" s="319">
        <f t="shared" si="5"/>
        <v>0</v>
      </c>
      <c r="N27" s="319">
        <f t="shared" si="6"/>
        <v>0</v>
      </c>
      <c r="O27" s="354">
        <f t="shared" si="1"/>
        <v>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s="10" customFormat="1" ht="18" customHeight="1">
      <c r="A28" s="105"/>
      <c r="B28" s="105"/>
      <c r="C28" s="106" t="s">
        <v>827</v>
      </c>
      <c r="D28" s="96">
        <f aca="true" t="shared" si="8" ref="D28:L28">SUM(D29:D33)</f>
        <v>66335</v>
      </c>
      <c r="E28" s="96">
        <f>SUM(E29:E33)</f>
        <v>154574</v>
      </c>
      <c r="F28" s="96">
        <f t="shared" si="8"/>
        <v>0</v>
      </c>
      <c r="G28" s="96">
        <f t="shared" si="8"/>
        <v>0</v>
      </c>
      <c r="H28" s="96">
        <f>SUM(H29:H33)</f>
        <v>0</v>
      </c>
      <c r="I28" s="96">
        <f t="shared" si="8"/>
        <v>0</v>
      </c>
      <c r="J28" s="96">
        <f t="shared" si="8"/>
        <v>0</v>
      </c>
      <c r="K28" s="96">
        <f>SUM(K29:K33)</f>
        <v>0</v>
      </c>
      <c r="L28" s="96">
        <f t="shared" si="8"/>
        <v>0</v>
      </c>
      <c r="M28" s="319">
        <f t="shared" si="5"/>
        <v>66335</v>
      </c>
      <c r="N28" s="319">
        <f t="shared" si="6"/>
        <v>154574</v>
      </c>
      <c r="O28" s="354">
        <f t="shared" si="1"/>
        <v>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10" customFormat="1" ht="18" customHeight="1">
      <c r="A29" s="105"/>
      <c r="B29" s="105"/>
      <c r="C29" s="97" t="s">
        <v>914</v>
      </c>
      <c r="D29" s="98">
        <v>4000</v>
      </c>
      <c r="E29" s="98">
        <v>603</v>
      </c>
      <c r="F29" s="98"/>
      <c r="G29" s="96"/>
      <c r="H29" s="96"/>
      <c r="I29" s="96"/>
      <c r="J29" s="96"/>
      <c r="K29" s="319"/>
      <c r="L29" s="319"/>
      <c r="M29" s="320">
        <f t="shared" si="5"/>
        <v>4000</v>
      </c>
      <c r="N29" s="320">
        <f t="shared" si="6"/>
        <v>603</v>
      </c>
      <c r="O29" s="355">
        <f t="shared" si="1"/>
        <v>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10" customFormat="1" ht="18" customHeight="1">
      <c r="A30" s="105"/>
      <c r="B30" s="105"/>
      <c r="C30" s="97" t="s">
        <v>1032</v>
      </c>
      <c r="D30" s="98">
        <v>21335</v>
      </c>
      <c r="E30" s="98">
        <v>21335</v>
      </c>
      <c r="F30" s="98"/>
      <c r="G30" s="96"/>
      <c r="H30" s="96"/>
      <c r="I30" s="96"/>
      <c r="J30" s="96"/>
      <c r="K30" s="319"/>
      <c r="L30" s="319"/>
      <c r="M30" s="320">
        <f t="shared" si="5"/>
        <v>21335</v>
      </c>
      <c r="N30" s="320">
        <f t="shared" si="6"/>
        <v>21335</v>
      </c>
      <c r="O30" s="355">
        <f t="shared" si="1"/>
        <v>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s="10" customFormat="1" ht="18" customHeight="1">
      <c r="A31" s="105"/>
      <c r="B31" s="105"/>
      <c r="C31" s="97" t="s">
        <v>1031</v>
      </c>
      <c r="D31" s="98">
        <v>10000</v>
      </c>
      <c r="E31" s="98">
        <v>5000</v>
      </c>
      <c r="F31" s="98"/>
      <c r="G31" s="96"/>
      <c r="H31" s="96"/>
      <c r="I31" s="96"/>
      <c r="J31" s="96"/>
      <c r="K31" s="319"/>
      <c r="L31" s="319"/>
      <c r="M31" s="320">
        <f t="shared" si="5"/>
        <v>10000</v>
      </c>
      <c r="N31" s="320">
        <f t="shared" si="6"/>
        <v>5000</v>
      </c>
      <c r="O31" s="355">
        <f t="shared" si="1"/>
        <v>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0" customFormat="1" ht="24">
      <c r="A32" s="105"/>
      <c r="B32" s="105"/>
      <c r="C32" s="275" t="s">
        <v>119</v>
      </c>
      <c r="D32" s="107">
        <v>5000</v>
      </c>
      <c r="E32" s="107">
        <v>1393</v>
      </c>
      <c r="F32" s="107"/>
      <c r="G32" s="108"/>
      <c r="H32" s="108"/>
      <c r="I32" s="108"/>
      <c r="J32" s="108"/>
      <c r="K32" s="321"/>
      <c r="L32" s="321"/>
      <c r="M32" s="320">
        <f t="shared" si="5"/>
        <v>5000</v>
      </c>
      <c r="N32" s="320">
        <f t="shared" si="6"/>
        <v>1393</v>
      </c>
      <c r="O32" s="355">
        <f t="shared" si="1"/>
        <v>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10" customFormat="1" ht="24">
      <c r="A33" s="105"/>
      <c r="B33" s="105"/>
      <c r="C33" s="100" t="s">
        <v>116</v>
      </c>
      <c r="D33" s="107">
        <v>26000</v>
      </c>
      <c r="E33" s="107">
        <v>126243</v>
      </c>
      <c r="F33" s="107"/>
      <c r="G33" s="108"/>
      <c r="H33" s="108"/>
      <c r="I33" s="108"/>
      <c r="J33" s="108"/>
      <c r="K33" s="321"/>
      <c r="L33" s="321"/>
      <c r="M33" s="320">
        <f t="shared" si="5"/>
        <v>26000</v>
      </c>
      <c r="N33" s="320">
        <f t="shared" si="6"/>
        <v>126243</v>
      </c>
      <c r="O33" s="355">
        <f t="shared" si="1"/>
        <v>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10" customFormat="1" ht="12.75">
      <c r="A34" s="105"/>
      <c r="B34" s="105"/>
      <c r="C34" s="101" t="s">
        <v>184</v>
      </c>
      <c r="D34" s="108"/>
      <c r="E34" s="108"/>
      <c r="F34" s="108">
        <v>20074</v>
      </c>
      <c r="G34" s="108"/>
      <c r="H34" s="108"/>
      <c r="I34" s="108">
        <v>521</v>
      </c>
      <c r="J34" s="108"/>
      <c r="K34" s="321"/>
      <c r="L34" s="321">
        <v>98</v>
      </c>
      <c r="M34" s="319">
        <f t="shared" si="5"/>
        <v>0</v>
      </c>
      <c r="N34" s="319">
        <f t="shared" si="6"/>
        <v>0</v>
      </c>
      <c r="O34" s="354">
        <f t="shared" si="1"/>
        <v>20693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11" customFormat="1" ht="18" customHeight="1" thickBot="1">
      <c r="A35" s="109"/>
      <c r="B35" s="110"/>
      <c r="C35" s="111" t="s">
        <v>786</v>
      </c>
      <c r="D35" s="112">
        <f aca="true" t="shared" si="9" ref="D35:L35">SUM(D8+D9+D12+D14+D17+D18+D19+D20+D21+D22+D25+D26+D27+D28+D34)</f>
        <v>2317737</v>
      </c>
      <c r="E35" s="112">
        <f t="shared" si="9"/>
        <v>2703319</v>
      </c>
      <c r="F35" s="112">
        <f t="shared" si="9"/>
        <v>2430779</v>
      </c>
      <c r="G35" s="112">
        <f>SUM(G8+G9+G12+G14+G17+G18+G19+G20+G21+G22+G25+G26+G27+G28+G34)</f>
        <v>1540627</v>
      </c>
      <c r="H35" s="112">
        <f>SUM(H8+H9+H12+H14+H17+H18+H19+H20+H21+H22+H25+H26+H27+H28+H34)</f>
        <v>1602042</v>
      </c>
      <c r="I35" s="112">
        <f>SUM(I8+I9+I12+I14+I17+I18+I19+I20+I21+I22+I25+I26+I27+I28+I34)</f>
        <v>1598547</v>
      </c>
      <c r="J35" s="112">
        <f t="shared" si="9"/>
        <v>757158</v>
      </c>
      <c r="K35" s="112">
        <f t="shared" si="9"/>
        <v>793882</v>
      </c>
      <c r="L35" s="112">
        <f t="shared" si="9"/>
        <v>764350</v>
      </c>
      <c r="M35" s="322">
        <f>SUM(M8+M9+M12+M14+M18+M19+M20+M21+M22+M25+M26+M28)</f>
        <v>4615522</v>
      </c>
      <c r="N35" s="322">
        <f t="shared" si="6"/>
        <v>5099243</v>
      </c>
      <c r="O35" s="356">
        <f t="shared" si="1"/>
        <v>4793676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="2" customFormat="1" ht="25.5" customHeight="1" thickTop="1"/>
    <row r="37" s="2" customFormat="1" ht="25.5" customHeight="1"/>
    <row r="38" spans="3:33" ht="25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3:33" ht="25.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3:33" ht="25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3:33" ht="25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3:33" ht="25.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3:33" ht="25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3:33" ht="25.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3:33" ht="25.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3:33" ht="25.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3:33" ht="25.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3:33" ht="25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3:33" ht="25.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3:33" ht="25.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3:33" ht="25.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3:33" ht="25.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3:33" ht="25.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3:33" ht="25.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3:33" ht="25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3:33" ht="25.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3:33" ht="25.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3:33" ht="25.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3:33" ht="25.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3:33" ht="25.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3:33" ht="25.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3:14" ht="25.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25.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25.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25.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25.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25.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25.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25.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25.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25.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25.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25.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25.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25.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25.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25.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25.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25.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ht="25.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25.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25.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25.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ht="25.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25.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25.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25.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25.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ht="25.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ht="25.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ht="25.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ht="25.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ht="25.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25.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25.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25.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25.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ht="25.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ht="25.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ht="25.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ht="25.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ht="25.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25.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ht="25.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ht="25.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ht="25.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ht="25.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ht="25.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ht="25.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ht="25.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25.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ht="25.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ht="25.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ht="25.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ht="25.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ht="25.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ht="25.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ht="25.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ht="25.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ht="25.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ht="25.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ht="25.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ht="25.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ht="25.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ht="25.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ht="25.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25.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ht="25.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ht="25.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ht="25.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ht="25.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ht="25.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ht="25.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ht="25.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ht="25.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25.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25.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25.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25.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25.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25.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25.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ht="25.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ht="25.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25.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25.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25.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25.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25.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25.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ht="25.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3:14" ht="25.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3:14" ht="25.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ht="25.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25.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ht="25.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ht="25.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25.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25.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3:14" ht="25.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ht="25.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25.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25.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ht="25.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3:14" ht="25.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3:14" ht="25.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25.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25.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ht="25.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3:14" ht="25.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3:14" ht="25.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ht="25.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ht="25.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ht="25.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3:14" ht="25.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3:14" ht="25.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3:14" ht="25.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ht="25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ht="25.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ht="25.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ht="25.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ht="25.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ht="25.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ht="25.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ht="25.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ht="25.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ht="25.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ht="25.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ht="25.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ht="25.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ht="25.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ht="25.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ht="25.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25.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3:14" ht="25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3:14" ht="25.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3:14" ht="25.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3:14" ht="25.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3:14" ht="25.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3:14" ht="25.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3:14" ht="25.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3:14" ht="25.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3:14" ht="25.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3:14" ht="25.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3:14" ht="25.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3:14" ht="25.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3:14" ht="25.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3:14" ht="25.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3:14" ht="25.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3:14" ht="25.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3:14" ht="25.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3:14" ht="25.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3:14" ht="25.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3:14" ht="25.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3:14" ht="25.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3:14" ht="25.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3:14" ht="25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3:14" ht="25.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3:14" ht="25.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3:14" ht="25.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3:14" ht="25.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3:14" ht="25.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3:14" ht="25.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3:14" ht="25.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3:14" ht="25.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3:14" ht="25.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3:14" ht="25.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3:14" ht="25.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3:14" ht="25.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3:14" ht="25.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3:14" ht="25.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3:14" ht="25.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3:14" ht="25.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3:14" ht="25.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3:14" ht="25.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3:14" ht="25.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3:14" ht="25.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3:14" ht="25.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3:14" ht="25.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3:14" ht="25.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3:14" ht="25.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3:14" ht="25.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3:14" ht="25.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3:14" ht="25.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3:14" ht="25.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3:14" ht="25.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3:14" ht="25.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3:14" ht="25.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3:14" ht="25.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3:14" ht="25.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3:14" ht="25.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3:14" ht="25.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3:14" ht="25.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3:14" ht="25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3:14" ht="25.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3:14" ht="25.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3:14" ht="25.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3:14" ht="25.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3:14" ht="25.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3:14" ht="25.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3:14" ht="25.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3:14" ht="25.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3:14" ht="25.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3:14" ht="25.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3:14" ht="25.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3:14" ht="25.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</sheetData>
  <mergeCells count="6">
    <mergeCell ref="C3:O3"/>
    <mergeCell ref="C4:O4"/>
    <mergeCell ref="D6:F6"/>
    <mergeCell ref="G6:I6"/>
    <mergeCell ref="J6:L6"/>
    <mergeCell ref="M6:O6"/>
  </mergeCells>
  <printOptions horizontalCentered="1"/>
  <pageMargins left="0" right="0" top="0.41" bottom="0.34" header="0.28" footer="0.22"/>
  <pageSetup horizontalDpi="300" verticalDpi="300" orientation="landscape" paperSize="9" scale="80" r:id="rId1"/>
  <headerFooter alignWithMargins="0">
    <oddHeader>&amp;L3.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B15">
      <selection activeCell="E30" sqref="E30"/>
    </sheetView>
  </sheetViews>
  <sheetFormatPr defaultColWidth="9.00390625" defaultRowHeight="12.75"/>
  <cols>
    <col min="1" max="1" width="10.875" style="6" customWidth="1"/>
    <col min="2" max="2" width="51.00390625" style="6" customWidth="1"/>
    <col min="3" max="3" width="14.125" style="6" customWidth="1"/>
    <col min="4" max="4" width="11.625" style="6" customWidth="1"/>
    <col min="5" max="5" width="17.375" style="6" customWidth="1"/>
    <col min="6" max="6" width="11.00390625" style="6" customWidth="1"/>
    <col min="7" max="16384" width="9.125" style="6" customWidth="1"/>
  </cols>
  <sheetData>
    <row r="3" spans="2:6" ht="15.75">
      <c r="B3" s="1074" t="s">
        <v>615</v>
      </c>
      <c r="C3" s="1251"/>
      <c r="D3" s="1251"/>
      <c r="E3" s="1251"/>
      <c r="F3" s="1251"/>
    </row>
    <row r="4" ht="13.5" thickBot="1"/>
    <row r="5" spans="2:9" ht="27" customHeight="1" thickTop="1">
      <c r="B5" s="867" t="s">
        <v>845</v>
      </c>
      <c r="C5" s="868" t="s">
        <v>616</v>
      </c>
      <c r="D5" s="868" t="s">
        <v>617</v>
      </c>
      <c r="E5" s="868" t="s">
        <v>618</v>
      </c>
      <c r="F5" s="869" t="s">
        <v>619</v>
      </c>
      <c r="G5" s="866"/>
      <c r="H5" s="866"/>
      <c r="I5" s="866"/>
    </row>
    <row r="6" spans="2:6" ht="12.75">
      <c r="B6" s="121" t="s">
        <v>620</v>
      </c>
      <c r="C6" s="379">
        <v>4000</v>
      </c>
      <c r="D6" s="379"/>
      <c r="E6" s="379">
        <v>3397</v>
      </c>
      <c r="F6" s="568">
        <v>603</v>
      </c>
    </row>
    <row r="7" spans="2:6" ht="12.75">
      <c r="B7" s="121" t="s">
        <v>621</v>
      </c>
      <c r="C7" s="379"/>
      <c r="D7" s="379"/>
      <c r="E7" s="379"/>
      <c r="F7" s="568"/>
    </row>
    <row r="8" spans="2:6" ht="12.75">
      <c r="B8" s="464" t="s">
        <v>633</v>
      </c>
      <c r="C8" s="377">
        <v>21335</v>
      </c>
      <c r="D8" s="377"/>
      <c r="E8" s="377"/>
      <c r="F8" s="870">
        <v>21335</v>
      </c>
    </row>
    <row r="9" spans="2:6" ht="12.75">
      <c r="B9" s="464" t="s">
        <v>634</v>
      </c>
      <c r="C9" s="377">
        <v>10000</v>
      </c>
      <c r="D9" s="377">
        <v>2709</v>
      </c>
      <c r="E9" s="377">
        <v>7709</v>
      </c>
      <c r="F9" s="870">
        <v>5000</v>
      </c>
    </row>
    <row r="10" spans="2:6" ht="12.75">
      <c r="B10" s="21" t="s">
        <v>622</v>
      </c>
      <c r="C10" s="376"/>
      <c r="D10" s="376"/>
      <c r="E10" s="376">
        <v>5000</v>
      </c>
      <c r="F10" s="566"/>
    </row>
    <row r="11" spans="2:6" ht="12.75">
      <c r="B11" s="21" t="s">
        <v>623</v>
      </c>
      <c r="C11" s="376"/>
      <c r="D11" s="376">
        <v>2709</v>
      </c>
      <c r="E11" s="376"/>
      <c r="F11" s="566"/>
    </row>
    <row r="12" spans="2:6" ht="12.75">
      <c r="B12" s="21" t="s">
        <v>624</v>
      </c>
      <c r="C12" s="376"/>
      <c r="D12" s="376"/>
      <c r="E12" s="376">
        <v>2709</v>
      </c>
      <c r="F12" s="566"/>
    </row>
    <row r="13" spans="2:6" ht="12.75">
      <c r="B13" s="464" t="s">
        <v>625</v>
      </c>
      <c r="C13" s="377">
        <v>5000</v>
      </c>
      <c r="D13" s="377"/>
      <c r="E13" s="377">
        <v>3607</v>
      </c>
      <c r="F13" s="870">
        <v>1393</v>
      </c>
    </row>
    <row r="14" spans="2:6" ht="12.75">
      <c r="B14" s="21" t="s">
        <v>626</v>
      </c>
      <c r="C14" s="376"/>
      <c r="D14" s="376"/>
      <c r="E14" s="376">
        <v>607</v>
      </c>
      <c r="F14" s="566"/>
    </row>
    <row r="15" spans="2:6" ht="12.75">
      <c r="B15" s="21" t="s">
        <v>627</v>
      </c>
      <c r="C15" s="376"/>
      <c r="D15" s="376"/>
      <c r="E15" s="376">
        <v>3000</v>
      </c>
      <c r="F15" s="566"/>
    </row>
    <row r="16" spans="2:6" ht="12.75">
      <c r="B16" s="464" t="s">
        <v>632</v>
      </c>
      <c r="C16" s="377">
        <v>26000</v>
      </c>
      <c r="D16" s="377">
        <v>100243</v>
      </c>
      <c r="E16" s="377"/>
      <c r="F16" s="870">
        <v>126243</v>
      </c>
    </row>
    <row r="17" spans="2:6" ht="13.5" thickBot="1">
      <c r="B17" s="677" t="s">
        <v>635</v>
      </c>
      <c r="C17" s="688"/>
      <c r="D17" s="688">
        <v>100243</v>
      </c>
      <c r="E17" s="688"/>
      <c r="F17" s="680"/>
    </row>
    <row r="18" ht="13.5" thickTop="1"/>
    <row r="19" spans="1:6" ht="15.75">
      <c r="A19" s="1074" t="s">
        <v>483</v>
      </c>
      <c r="B19" s="1074"/>
      <c r="C19" s="1074"/>
      <c r="D19" s="1074"/>
      <c r="E19" s="1074"/>
      <c r="F19" s="1074"/>
    </row>
    <row r="20" ht="13.5" thickBot="1"/>
    <row r="21" spans="1:6" ht="12.75" customHeight="1" thickTop="1">
      <c r="A21" s="873" t="s">
        <v>410</v>
      </c>
      <c r="B21" s="1136" t="s">
        <v>412</v>
      </c>
      <c r="C21" s="1242" t="s">
        <v>413</v>
      </c>
      <c r="D21" s="1243"/>
      <c r="E21" s="1244"/>
      <c r="F21" s="874" t="s">
        <v>414</v>
      </c>
    </row>
    <row r="22" spans="1:6" ht="12.75">
      <c r="A22" s="875" t="s">
        <v>411</v>
      </c>
      <c r="B22" s="1248"/>
      <c r="C22" s="1245"/>
      <c r="D22" s="1246"/>
      <c r="E22" s="1247"/>
      <c r="F22" s="876" t="s">
        <v>415</v>
      </c>
    </row>
    <row r="23" spans="1:6" ht="24" customHeight="1">
      <c r="A23" s="872" t="s">
        <v>416</v>
      </c>
      <c r="B23" s="871" t="s">
        <v>417</v>
      </c>
      <c r="C23" s="1249" t="s">
        <v>418</v>
      </c>
      <c r="D23" s="1250"/>
      <c r="E23" s="871" t="s">
        <v>916</v>
      </c>
      <c r="F23" s="877">
        <v>100</v>
      </c>
    </row>
    <row r="24" spans="1:6" ht="24.75" customHeight="1">
      <c r="A24" s="872" t="s">
        <v>419</v>
      </c>
      <c r="B24" s="871" t="s">
        <v>420</v>
      </c>
      <c r="C24" s="1239" t="s">
        <v>421</v>
      </c>
      <c r="D24" s="1239"/>
      <c r="E24" s="871" t="s">
        <v>916</v>
      </c>
      <c r="F24" s="877">
        <v>50</v>
      </c>
    </row>
    <row r="25" spans="1:6" ht="12.75" customHeight="1">
      <c r="A25" s="872" t="s">
        <v>422</v>
      </c>
      <c r="B25" s="871" t="s">
        <v>423</v>
      </c>
      <c r="C25" s="1239" t="s">
        <v>424</v>
      </c>
      <c r="D25" s="1239"/>
      <c r="E25" s="871" t="s">
        <v>916</v>
      </c>
      <c r="F25" s="877">
        <v>30</v>
      </c>
    </row>
    <row r="26" spans="1:6" ht="26.25" customHeight="1">
      <c r="A26" s="872" t="s">
        <v>425</v>
      </c>
      <c r="B26" s="871" t="s">
        <v>426</v>
      </c>
      <c r="C26" s="1239" t="s">
        <v>427</v>
      </c>
      <c r="D26" s="1239"/>
      <c r="E26" s="871" t="s">
        <v>916</v>
      </c>
      <c r="F26" s="877">
        <v>683</v>
      </c>
    </row>
    <row r="27" spans="1:6" ht="12.75">
      <c r="A27" s="872" t="s">
        <v>428</v>
      </c>
      <c r="B27" s="871" t="s">
        <v>429</v>
      </c>
      <c r="C27" s="1239" t="s">
        <v>430</v>
      </c>
      <c r="D27" s="1239"/>
      <c r="E27" s="871" t="s">
        <v>916</v>
      </c>
      <c r="F27" s="877">
        <v>2</v>
      </c>
    </row>
    <row r="28" spans="1:6" ht="12.75">
      <c r="A28" s="872" t="s">
        <v>431</v>
      </c>
      <c r="B28" s="871" t="s">
        <v>432</v>
      </c>
      <c r="C28" s="1239" t="s">
        <v>433</v>
      </c>
      <c r="D28" s="1239"/>
      <c r="E28" s="871" t="s">
        <v>916</v>
      </c>
      <c r="F28" s="877">
        <v>23</v>
      </c>
    </row>
    <row r="29" spans="1:6" ht="50.25" customHeight="1">
      <c r="A29" s="872" t="s">
        <v>434</v>
      </c>
      <c r="B29" s="871" t="s">
        <v>435</v>
      </c>
      <c r="C29" s="1239" t="s">
        <v>953</v>
      </c>
      <c r="D29" s="1239"/>
      <c r="E29" s="871" t="s">
        <v>916</v>
      </c>
      <c r="F29" s="877">
        <v>50</v>
      </c>
    </row>
    <row r="30" spans="1:6" ht="12.75">
      <c r="A30" s="872" t="s">
        <v>436</v>
      </c>
      <c r="B30" s="871" t="s">
        <v>437</v>
      </c>
      <c r="C30" s="1239" t="s">
        <v>438</v>
      </c>
      <c r="D30" s="1239"/>
      <c r="E30" s="871" t="s">
        <v>916</v>
      </c>
      <c r="F30" s="877">
        <v>18</v>
      </c>
    </row>
    <row r="31" spans="1:6" ht="12.75">
      <c r="A31" s="872" t="s">
        <v>436</v>
      </c>
      <c r="B31" s="871" t="s">
        <v>437</v>
      </c>
      <c r="C31" s="1239" t="s">
        <v>438</v>
      </c>
      <c r="D31" s="1239"/>
      <c r="E31" s="871" t="s">
        <v>916</v>
      </c>
      <c r="F31" s="877">
        <v>20</v>
      </c>
    </row>
    <row r="32" spans="1:6" ht="12.75">
      <c r="A32" s="872" t="s">
        <v>439</v>
      </c>
      <c r="B32" s="871" t="s">
        <v>440</v>
      </c>
      <c r="C32" s="1239" t="s">
        <v>441</v>
      </c>
      <c r="D32" s="1239"/>
      <c r="E32" s="871" t="s">
        <v>916</v>
      </c>
      <c r="F32" s="877">
        <v>133</v>
      </c>
    </row>
    <row r="33" spans="1:6" ht="12.75">
      <c r="A33" s="872" t="s">
        <v>442</v>
      </c>
      <c r="B33" s="871" t="s">
        <v>443</v>
      </c>
      <c r="C33" s="1239" t="s">
        <v>444</v>
      </c>
      <c r="D33" s="1239"/>
      <c r="E33" s="871" t="s">
        <v>916</v>
      </c>
      <c r="F33" s="877">
        <v>50</v>
      </c>
    </row>
    <row r="34" spans="1:6" ht="12.75">
      <c r="A34" s="872" t="s">
        <v>445</v>
      </c>
      <c r="B34" s="871" t="s">
        <v>446</v>
      </c>
      <c r="C34" s="1239" t="s">
        <v>447</v>
      </c>
      <c r="D34" s="1239"/>
      <c r="E34" s="871" t="s">
        <v>916</v>
      </c>
      <c r="F34" s="877">
        <v>162</v>
      </c>
    </row>
    <row r="35" spans="1:6" ht="12.75">
      <c r="A35" s="872" t="s">
        <v>448</v>
      </c>
      <c r="B35" s="871" t="s">
        <v>449</v>
      </c>
      <c r="C35" s="1239" t="s">
        <v>450</v>
      </c>
      <c r="D35" s="1239"/>
      <c r="E35" s="871" t="s">
        <v>451</v>
      </c>
      <c r="F35" s="877">
        <v>300</v>
      </c>
    </row>
    <row r="36" spans="1:6" ht="12.75">
      <c r="A36" s="872" t="s">
        <v>452</v>
      </c>
      <c r="B36" s="871" t="s">
        <v>453</v>
      </c>
      <c r="C36" s="1239" t="s">
        <v>454</v>
      </c>
      <c r="D36" s="1239"/>
      <c r="E36" s="871" t="s">
        <v>451</v>
      </c>
      <c r="F36" s="877">
        <v>100</v>
      </c>
    </row>
    <row r="37" spans="1:6" ht="12" customHeight="1">
      <c r="A37" s="872" t="s">
        <v>455</v>
      </c>
      <c r="B37" s="871" t="s">
        <v>456</v>
      </c>
      <c r="C37" s="1239" t="s">
        <v>457</v>
      </c>
      <c r="D37" s="1239"/>
      <c r="E37" s="871" t="s">
        <v>451</v>
      </c>
      <c r="F37" s="877">
        <v>50</v>
      </c>
    </row>
    <row r="38" spans="1:6" ht="12" customHeight="1">
      <c r="A38" s="872" t="s">
        <v>458</v>
      </c>
      <c r="B38" s="871" t="s">
        <v>459</v>
      </c>
      <c r="C38" s="1239" t="s">
        <v>460</v>
      </c>
      <c r="D38" s="1239"/>
      <c r="E38" s="871" t="s">
        <v>451</v>
      </c>
      <c r="F38" s="877">
        <v>50</v>
      </c>
    </row>
    <row r="39" spans="1:6" ht="12.75">
      <c r="A39" s="872" t="s">
        <v>461</v>
      </c>
      <c r="B39" s="871" t="s">
        <v>462</v>
      </c>
      <c r="C39" s="1239" t="s">
        <v>463</v>
      </c>
      <c r="D39" s="1239"/>
      <c r="E39" s="871" t="s">
        <v>451</v>
      </c>
      <c r="F39" s="877">
        <v>100</v>
      </c>
    </row>
    <row r="40" spans="1:6" ht="12.75">
      <c r="A40" s="872" t="s">
        <v>464</v>
      </c>
      <c r="B40" s="871" t="s">
        <v>465</v>
      </c>
      <c r="C40" s="1239" t="s">
        <v>466</v>
      </c>
      <c r="D40" s="1239"/>
      <c r="E40" s="871" t="s">
        <v>451</v>
      </c>
      <c r="F40" s="877">
        <v>200</v>
      </c>
    </row>
    <row r="41" spans="1:6" ht="12.75">
      <c r="A41" s="872" t="s">
        <v>467</v>
      </c>
      <c r="B41" s="871" t="s">
        <v>468</v>
      </c>
      <c r="C41" s="1239" t="s">
        <v>454</v>
      </c>
      <c r="D41" s="1239"/>
      <c r="E41" s="871" t="s">
        <v>451</v>
      </c>
      <c r="F41" s="877">
        <v>200</v>
      </c>
    </row>
    <row r="42" spans="1:6" ht="12.75">
      <c r="A42" s="872" t="s">
        <v>469</v>
      </c>
      <c r="B42" s="871" t="s">
        <v>470</v>
      </c>
      <c r="C42" s="1239" t="s">
        <v>471</v>
      </c>
      <c r="D42" s="1239"/>
      <c r="E42" s="871" t="s">
        <v>451</v>
      </c>
      <c r="F42" s="877">
        <v>80</v>
      </c>
    </row>
    <row r="43" spans="1:6" ht="40.5" customHeight="1">
      <c r="A43" s="872" t="s">
        <v>472</v>
      </c>
      <c r="B43" s="871" t="s">
        <v>473</v>
      </c>
      <c r="C43" s="1239" t="s">
        <v>474</v>
      </c>
      <c r="D43" s="1239"/>
      <c r="E43" s="871" t="s">
        <v>451</v>
      </c>
      <c r="F43" s="877">
        <v>200</v>
      </c>
    </row>
    <row r="44" spans="1:6" ht="12.75">
      <c r="A44" s="872" t="s">
        <v>475</v>
      </c>
      <c r="B44" s="871" t="s">
        <v>476</v>
      </c>
      <c r="C44" s="1239" t="s">
        <v>477</v>
      </c>
      <c r="D44" s="1239"/>
      <c r="E44" s="871" t="s">
        <v>451</v>
      </c>
      <c r="F44" s="877">
        <v>350</v>
      </c>
    </row>
    <row r="45" spans="1:6" ht="12.75">
      <c r="A45" s="872" t="s">
        <v>439</v>
      </c>
      <c r="B45" s="871" t="s">
        <v>478</v>
      </c>
      <c r="C45" s="1239" t="s">
        <v>479</v>
      </c>
      <c r="D45" s="1239"/>
      <c r="E45" s="871" t="s">
        <v>451</v>
      </c>
      <c r="F45" s="877">
        <v>10</v>
      </c>
    </row>
    <row r="46" spans="1:6" ht="12.75">
      <c r="A46" s="872" t="s">
        <v>425</v>
      </c>
      <c r="B46" s="871" t="s">
        <v>480</v>
      </c>
      <c r="C46" s="1239" t="s">
        <v>481</v>
      </c>
      <c r="D46" s="1239"/>
      <c r="E46" s="871" t="s">
        <v>482</v>
      </c>
      <c r="F46" s="877">
        <v>436</v>
      </c>
    </row>
    <row r="47" spans="1:6" ht="12.75" customHeight="1" thickBot="1">
      <c r="A47" s="1240" t="s">
        <v>837</v>
      </c>
      <c r="B47" s="1241"/>
      <c r="C47" s="1241"/>
      <c r="D47" s="1241"/>
      <c r="E47" s="1241"/>
      <c r="F47" s="878">
        <f>SUM(F23:F46)</f>
        <v>3397</v>
      </c>
    </row>
    <row r="48" ht="13.5" thickTop="1"/>
  </sheetData>
  <mergeCells count="29">
    <mergeCell ref="B3:F3"/>
    <mergeCell ref="C33:D33"/>
    <mergeCell ref="C34:D34"/>
    <mergeCell ref="C35:D35"/>
    <mergeCell ref="C36:D36"/>
    <mergeCell ref="C28:D28"/>
    <mergeCell ref="C27:D27"/>
    <mergeCell ref="C29:D29"/>
    <mergeCell ref="C32:D32"/>
    <mergeCell ref="C38:D38"/>
    <mergeCell ref="C39:D39"/>
    <mergeCell ref="C40:D40"/>
    <mergeCell ref="B21:B22"/>
    <mergeCell ref="C30:D30"/>
    <mergeCell ref="C31:D31"/>
    <mergeCell ref="C23:D23"/>
    <mergeCell ref="C24:D24"/>
    <mergeCell ref="C25:D25"/>
    <mergeCell ref="C26:D26"/>
    <mergeCell ref="C45:D45"/>
    <mergeCell ref="C46:D46"/>
    <mergeCell ref="A47:E47"/>
    <mergeCell ref="A19:F19"/>
    <mergeCell ref="C21:E22"/>
    <mergeCell ref="C42:D42"/>
    <mergeCell ref="C41:D41"/>
    <mergeCell ref="C43:D43"/>
    <mergeCell ref="C44:D44"/>
    <mergeCell ref="C37:D37"/>
  </mergeCells>
  <printOptions horizontalCentered="1"/>
  <pageMargins left="0.4330708661417323" right="0.2362204724409449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&amp;L3/a.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4"/>
  <sheetViews>
    <sheetView workbookViewId="0" topLeftCell="H202">
      <selection activeCell="Q226" sqref="Q226"/>
    </sheetView>
  </sheetViews>
  <sheetFormatPr defaultColWidth="9.00390625" defaultRowHeight="12.75"/>
  <cols>
    <col min="1" max="1" width="5.25390625" style="142" customWidth="1"/>
    <col min="2" max="2" width="4.125" style="141" customWidth="1"/>
    <col min="3" max="3" width="5.75390625" style="48" customWidth="1"/>
    <col min="4" max="4" width="52.25390625" style="48" customWidth="1"/>
    <col min="5" max="5" width="10.625" style="49" customWidth="1"/>
    <col min="6" max="6" width="11.375" style="49" customWidth="1"/>
    <col min="7" max="7" width="9.625" style="48" customWidth="1"/>
    <col min="8" max="8" width="9.75390625" style="48" customWidth="1"/>
    <col min="9" max="9" width="10.25390625" style="48" customWidth="1"/>
    <col min="10" max="10" width="9.625" style="48" customWidth="1"/>
    <col min="11" max="11" width="10.25390625" style="48" customWidth="1"/>
    <col min="12" max="12" width="11.125" style="48" customWidth="1"/>
    <col min="13" max="13" width="10.875" style="48" customWidth="1"/>
    <col min="14" max="14" width="10.625" style="48" customWidth="1"/>
    <col min="15" max="15" width="10.125" style="50" customWidth="1"/>
    <col min="16" max="16" width="9.875" style="48" customWidth="1"/>
    <col min="17" max="16384" width="9.125" style="48" customWidth="1"/>
  </cols>
  <sheetData>
    <row r="1" ht="12.75">
      <c r="A1" s="140"/>
    </row>
    <row r="2" ht="6.75" customHeight="1"/>
    <row r="3" spans="1:16" ht="14.25">
      <c r="A3" s="1287" t="s">
        <v>271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</row>
    <row r="4" spans="14:16" ht="6" customHeight="1" thickBot="1">
      <c r="N4" s="143"/>
      <c r="O4" s="144"/>
      <c r="P4" s="144" t="s">
        <v>980</v>
      </c>
    </row>
    <row r="5" spans="1:16" s="154" customFormat="1" ht="12.75" thickTop="1">
      <c r="A5" s="1261" t="s">
        <v>845</v>
      </c>
      <c r="B5" s="1262"/>
      <c r="C5" s="1262"/>
      <c r="D5" s="1262"/>
      <c r="E5" s="1263"/>
      <c r="F5" s="1294" t="s">
        <v>1015</v>
      </c>
      <c r="G5" s="1291" t="s">
        <v>847</v>
      </c>
      <c r="H5" s="149" t="s">
        <v>848</v>
      </c>
      <c r="I5" s="149"/>
      <c r="J5" s="149"/>
      <c r="K5" s="150"/>
      <c r="L5" s="150"/>
      <c r="M5" s="149" t="s">
        <v>981</v>
      </c>
      <c r="N5" s="151"/>
      <c r="O5" s="152" t="s">
        <v>982</v>
      </c>
      <c r="P5" s="153" t="s">
        <v>805</v>
      </c>
    </row>
    <row r="6" spans="1:16" s="154" customFormat="1" ht="12">
      <c r="A6" s="1264"/>
      <c r="B6" s="1265"/>
      <c r="C6" s="1265"/>
      <c r="D6" s="1265"/>
      <c r="E6" s="1266"/>
      <c r="F6" s="1295"/>
      <c r="G6" s="1292"/>
      <c r="H6" s="155"/>
      <c r="I6" s="155"/>
      <c r="J6" s="155"/>
      <c r="K6" s="156"/>
      <c r="L6" s="157"/>
      <c r="M6" s="158" t="s">
        <v>983</v>
      </c>
      <c r="N6" s="155"/>
      <c r="O6" s="159" t="s">
        <v>984</v>
      </c>
      <c r="P6" s="160"/>
    </row>
    <row r="7" spans="1:16" s="154" customFormat="1" ht="12">
      <c r="A7" s="1264"/>
      <c r="B7" s="1265"/>
      <c r="C7" s="1265"/>
      <c r="D7" s="1265"/>
      <c r="E7" s="1266"/>
      <c r="F7" s="1295"/>
      <c r="G7" s="1292"/>
      <c r="H7" s="161" t="s">
        <v>913</v>
      </c>
      <c r="I7" s="161" t="s">
        <v>849</v>
      </c>
      <c r="J7" s="161" t="s">
        <v>850</v>
      </c>
      <c r="K7" s="161" t="s">
        <v>851</v>
      </c>
      <c r="L7" s="161" t="s">
        <v>852</v>
      </c>
      <c r="M7" s="161" t="s">
        <v>839</v>
      </c>
      <c r="N7" s="162" t="s">
        <v>801</v>
      </c>
      <c r="O7" s="163"/>
      <c r="P7" s="160"/>
    </row>
    <row r="8" spans="1:16" s="154" customFormat="1" ht="12.75" thickBot="1">
      <c r="A8" s="1267"/>
      <c r="B8" s="1268"/>
      <c r="C8" s="1268"/>
      <c r="D8" s="1268"/>
      <c r="E8" s="1269"/>
      <c r="F8" s="1296"/>
      <c r="G8" s="1293"/>
      <c r="H8" s="51" t="s">
        <v>853</v>
      </c>
      <c r="I8" s="51" t="s">
        <v>854</v>
      </c>
      <c r="J8" s="51" t="s">
        <v>855</v>
      </c>
      <c r="K8" s="51" t="s">
        <v>856</v>
      </c>
      <c r="L8" s="51" t="s">
        <v>857</v>
      </c>
      <c r="M8" s="164"/>
      <c r="N8" s="165"/>
      <c r="O8" s="166"/>
      <c r="P8" s="167"/>
    </row>
    <row r="9" spans="1:16" s="154" customFormat="1" ht="12.75" thickTop="1">
      <c r="A9" s="1288" t="s">
        <v>1065</v>
      </c>
      <c r="B9" s="1289"/>
      <c r="C9" s="168" t="s">
        <v>858</v>
      </c>
      <c r="D9" s="168"/>
      <c r="E9" s="213" t="s">
        <v>935</v>
      </c>
      <c r="F9" s="171"/>
      <c r="G9" s="171">
        <f aca="true" t="shared" si="0" ref="G9:G47">SUM(H9:P9)</f>
        <v>72000</v>
      </c>
      <c r="H9" s="169"/>
      <c r="I9" s="169"/>
      <c r="J9" s="169">
        <v>54950</v>
      </c>
      <c r="K9" s="169">
        <v>17050</v>
      </c>
      <c r="L9" s="169"/>
      <c r="M9" s="169"/>
      <c r="N9" s="170"/>
      <c r="O9" s="171"/>
      <c r="P9" s="172"/>
    </row>
    <row r="10" spans="1:16" s="154" customFormat="1" ht="12">
      <c r="A10" s="296"/>
      <c r="B10" s="299"/>
      <c r="C10" s="156"/>
      <c r="D10" s="156"/>
      <c r="E10" s="180" t="s">
        <v>273</v>
      </c>
      <c r="F10" s="173"/>
      <c r="G10" s="194">
        <f t="shared" si="0"/>
        <v>72012</v>
      </c>
      <c r="H10" s="174"/>
      <c r="I10" s="174"/>
      <c r="J10" s="174">
        <v>56222</v>
      </c>
      <c r="K10" s="174">
        <v>15790</v>
      </c>
      <c r="L10" s="174"/>
      <c r="M10" s="174"/>
      <c r="N10" s="175"/>
      <c r="O10" s="194"/>
      <c r="P10" s="195"/>
    </row>
    <row r="11" spans="1:16" s="154" customFormat="1" ht="12">
      <c r="A11" s="296"/>
      <c r="B11" s="299"/>
      <c r="C11" s="156"/>
      <c r="D11" s="156"/>
      <c r="E11" s="180" t="s">
        <v>302</v>
      </c>
      <c r="F11" s="324">
        <v>1393</v>
      </c>
      <c r="G11" s="194">
        <f t="shared" si="0"/>
        <v>77874</v>
      </c>
      <c r="H11" s="174"/>
      <c r="I11" s="174"/>
      <c r="J11" s="174">
        <v>62766</v>
      </c>
      <c r="K11" s="174">
        <v>15108</v>
      </c>
      <c r="L11" s="174"/>
      <c r="M11" s="174"/>
      <c r="N11" s="175"/>
      <c r="O11" s="194"/>
      <c r="P11" s="195"/>
    </row>
    <row r="12" spans="1:16" s="154" customFormat="1" ht="12">
      <c r="A12" s="1290"/>
      <c r="B12" s="1255"/>
      <c r="C12" s="156" t="s">
        <v>1002</v>
      </c>
      <c r="D12" s="156"/>
      <c r="E12" s="179" t="s">
        <v>935</v>
      </c>
      <c r="F12" s="215"/>
      <c r="G12" s="173">
        <f t="shared" si="0"/>
        <v>5500</v>
      </c>
      <c r="H12" s="174"/>
      <c r="I12" s="174"/>
      <c r="J12" s="174">
        <v>5500</v>
      </c>
      <c r="K12" s="174"/>
      <c r="L12" s="174"/>
      <c r="M12" s="174"/>
      <c r="N12" s="175"/>
      <c r="O12" s="173"/>
      <c r="P12" s="176"/>
    </row>
    <row r="13" spans="1:16" s="154" customFormat="1" ht="12">
      <c r="A13" s="288"/>
      <c r="B13" s="289"/>
      <c r="C13" s="156"/>
      <c r="D13" s="156"/>
      <c r="E13" s="180" t="s">
        <v>273</v>
      </c>
      <c r="F13" s="215"/>
      <c r="G13" s="173">
        <f t="shared" si="0"/>
        <v>6228</v>
      </c>
      <c r="H13" s="174"/>
      <c r="I13" s="174"/>
      <c r="J13" s="174">
        <v>2200</v>
      </c>
      <c r="K13" s="174"/>
      <c r="L13" s="174"/>
      <c r="M13" s="174">
        <v>4028</v>
      </c>
      <c r="N13" s="175"/>
      <c r="O13" s="173"/>
      <c r="P13" s="176"/>
    </row>
    <row r="14" spans="1:16" s="154" customFormat="1" ht="12">
      <c r="A14" s="288"/>
      <c r="B14" s="289"/>
      <c r="C14" s="156"/>
      <c r="D14" s="156"/>
      <c r="E14" s="180" t="s">
        <v>302</v>
      </c>
      <c r="F14" s="215"/>
      <c r="G14" s="173">
        <f t="shared" si="0"/>
        <v>6097</v>
      </c>
      <c r="H14" s="174"/>
      <c r="I14" s="174"/>
      <c r="J14" s="174">
        <v>2069</v>
      </c>
      <c r="K14" s="174"/>
      <c r="L14" s="174"/>
      <c r="M14" s="174">
        <v>4028</v>
      </c>
      <c r="N14" s="175"/>
      <c r="O14" s="173"/>
      <c r="P14" s="176"/>
    </row>
    <row r="15" spans="1:16" s="154" customFormat="1" ht="12">
      <c r="A15" s="1258" t="s">
        <v>1064</v>
      </c>
      <c r="B15" s="1259"/>
      <c r="C15" s="156" t="s">
        <v>859</v>
      </c>
      <c r="D15" s="156"/>
      <c r="E15" s="179" t="s">
        <v>935</v>
      </c>
      <c r="F15" s="173"/>
      <c r="G15" s="173">
        <f t="shared" si="0"/>
        <v>10337</v>
      </c>
      <c r="H15" s="174"/>
      <c r="I15" s="174"/>
      <c r="J15" s="174">
        <v>10337</v>
      </c>
      <c r="K15" s="174"/>
      <c r="L15" s="174"/>
      <c r="M15" s="174"/>
      <c r="N15" s="175"/>
      <c r="O15" s="173"/>
      <c r="P15" s="176"/>
    </row>
    <row r="16" spans="1:16" s="154" customFormat="1" ht="12">
      <c r="A16" s="177"/>
      <c r="B16" s="178"/>
      <c r="C16" s="156"/>
      <c r="D16" s="156"/>
      <c r="E16" s="180" t="s">
        <v>273</v>
      </c>
      <c r="F16" s="173"/>
      <c r="G16" s="173">
        <f t="shared" si="0"/>
        <v>8337</v>
      </c>
      <c r="H16" s="174"/>
      <c r="I16" s="174"/>
      <c r="J16" s="174">
        <v>8337</v>
      </c>
      <c r="K16" s="174"/>
      <c r="L16" s="174"/>
      <c r="M16" s="174"/>
      <c r="N16" s="175"/>
      <c r="O16" s="194"/>
      <c r="P16" s="195"/>
    </row>
    <row r="17" spans="1:16" s="154" customFormat="1" ht="12">
      <c r="A17" s="177"/>
      <c r="B17" s="178"/>
      <c r="C17" s="156"/>
      <c r="D17" s="156"/>
      <c r="E17" s="180" t="s">
        <v>302</v>
      </c>
      <c r="F17" s="173"/>
      <c r="G17" s="173">
        <f t="shared" si="0"/>
        <v>8403</v>
      </c>
      <c r="H17" s="174"/>
      <c r="I17" s="174"/>
      <c r="J17" s="174">
        <v>8403</v>
      </c>
      <c r="K17" s="174"/>
      <c r="L17" s="174"/>
      <c r="M17" s="174"/>
      <c r="N17" s="175"/>
      <c r="O17" s="194"/>
      <c r="P17" s="195"/>
    </row>
    <row r="18" spans="1:16" s="154" customFormat="1" ht="12.75">
      <c r="A18" s="1258" t="s">
        <v>1068</v>
      </c>
      <c r="B18" s="1275"/>
      <c r="C18" s="1252" t="s">
        <v>1156</v>
      </c>
      <c r="D18" s="1255"/>
      <c r="E18" s="179" t="s">
        <v>789</v>
      </c>
      <c r="F18" s="173"/>
      <c r="G18" s="173">
        <f t="shared" si="0"/>
        <v>4000</v>
      </c>
      <c r="H18" s="174"/>
      <c r="I18" s="174"/>
      <c r="J18" s="174">
        <v>4000</v>
      </c>
      <c r="K18" s="174"/>
      <c r="L18" s="174"/>
      <c r="M18" s="174"/>
      <c r="N18" s="175"/>
      <c r="O18" s="194"/>
      <c r="P18" s="195"/>
    </row>
    <row r="19" spans="1:16" s="154" customFormat="1" ht="12.75">
      <c r="A19" s="177"/>
      <c r="B19" s="294"/>
      <c r="C19" s="325"/>
      <c r="D19" s="193"/>
      <c r="E19" s="180" t="s">
        <v>273</v>
      </c>
      <c r="F19" s="194"/>
      <c r="G19" s="173">
        <f t="shared" si="0"/>
        <v>1490</v>
      </c>
      <c r="H19" s="174"/>
      <c r="I19" s="174"/>
      <c r="J19" s="174">
        <v>1490</v>
      </c>
      <c r="K19" s="174"/>
      <c r="L19" s="174"/>
      <c r="M19" s="174"/>
      <c r="N19" s="175"/>
      <c r="O19" s="194"/>
      <c r="P19" s="195"/>
    </row>
    <row r="20" spans="1:16" s="154" customFormat="1" ht="12.75">
      <c r="A20" s="177"/>
      <c r="B20" s="294"/>
      <c r="C20" s="325"/>
      <c r="D20" s="193"/>
      <c r="E20" s="180" t="s">
        <v>302</v>
      </c>
      <c r="F20" s="194"/>
      <c r="G20" s="173">
        <f t="shared" si="0"/>
        <v>641</v>
      </c>
      <c r="H20" s="174"/>
      <c r="I20" s="174"/>
      <c r="J20" s="174">
        <v>641</v>
      </c>
      <c r="K20" s="174"/>
      <c r="L20" s="174"/>
      <c r="M20" s="174"/>
      <c r="N20" s="175"/>
      <c r="O20" s="194"/>
      <c r="P20" s="195"/>
    </row>
    <row r="21" spans="1:16" s="154" customFormat="1" ht="12">
      <c r="A21" s="1258" t="s">
        <v>1063</v>
      </c>
      <c r="B21" s="1259"/>
      <c r="C21" s="156" t="s">
        <v>860</v>
      </c>
      <c r="D21" s="156"/>
      <c r="E21" s="179" t="s">
        <v>935</v>
      </c>
      <c r="F21" s="194">
        <v>8317</v>
      </c>
      <c r="G21" s="173">
        <f t="shared" si="0"/>
        <v>69171</v>
      </c>
      <c r="H21" s="174"/>
      <c r="I21" s="174"/>
      <c r="J21" s="174"/>
      <c r="K21" s="174"/>
      <c r="L21" s="174"/>
      <c r="M21" s="174">
        <v>66171</v>
      </c>
      <c r="N21" s="175">
        <v>3000</v>
      </c>
      <c r="O21" s="173"/>
      <c r="P21" s="176"/>
    </row>
    <row r="22" spans="1:16" s="154" customFormat="1" ht="12">
      <c r="A22" s="177"/>
      <c r="B22" s="178"/>
      <c r="C22" s="156"/>
      <c r="D22" s="156"/>
      <c r="E22" s="180" t="s">
        <v>273</v>
      </c>
      <c r="F22" s="194">
        <v>23569</v>
      </c>
      <c r="G22" s="173">
        <f t="shared" si="0"/>
        <v>83119</v>
      </c>
      <c r="H22" s="174"/>
      <c r="I22" s="174"/>
      <c r="J22" s="174"/>
      <c r="K22" s="174"/>
      <c r="L22" s="174"/>
      <c r="M22" s="174">
        <v>68004</v>
      </c>
      <c r="N22" s="175">
        <v>15115</v>
      </c>
      <c r="O22" s="173"/>
      <c r="P22" s="176"/>
    </row>
    <row r="23" spans="1:16" s="154" customFormat="1" ht="12">
      <c r="A23" s="177"/>
      <c r="B23" s="178"/>
      <c r="C23" s="156"/>
      <c r="D23" s="156"/>
      <c r="E23" s="180" t="s">
        <v>302</v>
      </c>
      <c r="F23" s="194">
        <v>19451</v>
      </c>
      <c r="G23" s="173">
        <f t="shared" si="0"/>
        <v>66361</v>
      </c>
      <c r="H23" s="174"/>
      <c r="I23" s="174"/>
      <c r="J23" s="174"/>
      <c r="K23" s="174"/>
      <c r="L23" s="174"/>
      <c r="M23" s="174">
        <v>56875</v>
      </c>
      <c r="N23" s="175">
        <v>9486</v>
      </c>
      <c r="O23" s="173"/>
      <c r="P23" s="176"/>
    </row>
    <row r="24" spans="1:16" s="154" customFormat="1" ht="12">
      <c r="A24" s="1258" t="s">
        <v>1062</v>
      </c>
      <c r="B24" s="1259"/>
      <c r="C24" s="156" t="s">
        <v>861</v>
      </c>
      <c r="D24" s="156"/>
      <c r="E24" s="179" t="s">
        <v>935</v>
      </c>
      <c r="F24" s="173">
        <v>1000</v>
      </c>
      <c r="G24" s="173">
        <f t="shared" si="0"/>
        <v>3200</v>
      </c>
      <c r="H24" s="174"/>
      <c r="I24" s="174"/>
      <c r="J24" s="174">
        <v>2400</v>
      </c>
      <c r="K24" s="174">
        <v>800</v>
      </c>
      <c r="L24" s="174"/>
      <c r="M24" s="174"/>
      <c r="N24" s="175"/>
      <c r="O24" s="173"/>
      <c r="P24" s="176"/>
    </row>
    <row r="25" spans="1:16" s="154" customFormat="1" ht="12">
      <c r="A25" s="177"/>
      <c r="B25" s="178"/>
      <c r="C25" s="156"/>
      <c r="D25" s="156"/>
      <c r="E25" s="180" t="s">
        <v>273</v>
      </c>
      <c r="F25" s="173">
        <v>1000</v>
      </c>
      <c r="G25" s="173">
        <f t="shared" si="0"/>
        <v>3141</v>
      </c>
      <c r="H25" s="174"/>
      <c r="I25" s="174"/>
      <c r="J25" s="174">
        <v>2400</v>
      </c>
      <c r="K25" s="174">
        <v>741</v>
      </c>
      <c r="L25" s="174"/>
      <c r="M25" s="174"/>
      <c r="N25" s="175"/>
      <c r="O25" s="173"/>
      <c r="P25" s="176"/>
    </row>
    <row r="26" spans="1:16" s="154" customFormat="1" ht="12">
      <c r="A26" s="177"/>
      <c r="B26" s="178"/>
      <c r="C26" s="156"/>
      <c r="D26" s="156"/>
      <c r="E26" s="180" t="s">
        <v>302</v>
      </c>
      <c r="F26" s="173">
        <v>479</v>
      </c>
      <c r="G26" s="173">
        <f t="shared" si="0"/>
        <v>2817</v>
      </c>
      <c r="H26" s="174"/>
      <c r="I26" s="174"/>
      <c r="J26" s="174">
        <v>2108</v>
      </c>
      <c r="K26" s="174">
        <v>709</v>
      </c>
      <c r="L26" s="174"/>
      <c r="M26" s="174"/>
      <c r="N26" s="175"/>
      <c r="O26" s="173"/>
      <c r="P26" s="176"/>
    </row>
    <row r="27" spans="1:16" s="154" customFormat="1" ht="12">
      <c r="A27" s="1258" t="s">
        <v>1061</v>
      </c>
      <c r="B27" s="1259"/>
      <c r="C27" s="156" t="s">
        <v>862</v>
      </c>
      <c r="D27" s="156"/>
      <c r="E27" s="179" t="s">
        <v>935</v>
      </c>
      <c r="F27" s="173"/>
      <c r="G27" s="173">
        <f t="shared" si="0"/>
        <v>34600</v>
      </c>
      <c r="H27" s="174"/>
      <c r="I27" s="174"/>
      <c r="J27" s="174">
        <v>27000</v>
      </c>
      <c r="K27" s="174">
        <v>7600</v>
      </c>
      <c r="L27" s="181"/>
      <c r="M27" s="181"/>
      <c r="N27" s="175"/>
      <c r="O27" s="173"/>
      <c r="P27" s="176"/>
    </row>
    <row r="28" spans="1:16" s="154" customFormat="1" ht="12">
      <c r="A28" s="177"/>
      <c r="B28" s="178"/>
      <c r="C28" s="156"/>
      <c r="D28" s="156"/>
      <c r="E28" s="180" t="s">
        <v>273</v>
      </c>
      <c r="F28" s="173"/>
      <c r="G28" s="173">
        <f t="shared" si="0"/>
        <v>33042</v>
      </c>
      <c r="H28" s="174"/>
      <c r="I28" s="174"/>
      <c r="J28" s="174">
        <v>26004</v>
      </c>
      <c r="K28" s="174">
        <v>7038</v>
      </c>
      <c r="L28" s="181"/>
      <c r="M28" s="181"/>
      <c r="N28" s="175"/>
      <c r="O28" s="173"/>
      <c r="P28" s="176"/>
    </row>
    <row r="29" spans="1:16" s="154" customFormat="1" ht="12">
      <c r="A29" s="177"/>
      <c r="B29" s="178"/>
      <c r="C29" s="156"/>
      <c r="D29" s="156"/>
      <c r="E29" s="180" t="s">
        <v>302</v>
      </c>
      <c r="F29" s="173">
        <v>304</v>
      </c>
      <c r="G29" s="173">
        <f t="shared" si="0"/>
        <v>26055</v>
      </c>
      <c r="H29" s="174"/>
      <c r="I29" s="174"/>
      <c r="J29" s="174">
        <v>19321</v>
      </c>
      <c r="K29" s="174">
        <v>6734</v>
      </c>
      <c r="L29" s="181"/>
      <c r="M29" s="181"/>
      <c r="N29" s="175"/>
      <c r="O29" s="173"/>
      <c r="P29" s="176"/>
    </row>
    <row r="30" spans="1:16" s="154" customFormat="1" ht="12">
      <c r="A30" s="1258" t="s">
        <v>1060</v>
      </c>
      <c r="B30" s="1259"/>
      <c r="C30" s="156" t="s">
        <v>120</v>
      </c>
      <c r="D30" s="156"/>
      <c r="E30" s="179" t="s">
        <v>935</v>
      </c>
      <c r="F30" s="173">
        <v>39018</v>
      </c>
      <c r="G30" s="173">
        <f t="shared" si="0"/>
        <v>94688</v>
      </c>
      <c r="H30" s="174"/>
      <c r="I30" s="174"/>
      <c r="J30" s="174">
        <v>19000</v>
      </c>
      <c r="K30" s="174">
        <v>10000</v>
      </c>
      <c r="L30" s="174"/>
      <c r="M30" s="174">
        <v>56688</v>
      </c>
      <c r="N30" s="175">
        <v>9000</v>
      </c>
      <c r="O30" s="173"/>
      <c r="P30" s="176"/>
    </row>
    <row r="31" spans="1:16" s="154" customFormat="1" ht="12">
      <c r="A31" s="177"/>
      <c r="B31" s="178"/>
      <c r="C31" s="156"/>
      <c r="D31" s="156"/>
      <c r="E31" s="180" t="s">
        <v>273</v>
      </c>
      <c r="F31" s="173">
        <v>45187</v>
      </c>
      <c r="G31" s="173">
        <f t="shared" si="0"/>
        <v>111953</v>
      </c>
      <c r="H31" s="174"/>
      <c r="I31" s="174"/>
      <c r="J31" s="174">
        <v>13144</v>
      </c>
      <c r="K31" s="174">
        <v>10000</v>
      </c>
      <c r="L31" s="174"/>
      <c r="M31" s="174">
        <v>79809</v>
      </c>
      <c r="N31" s="175">
        <v>9000</v>
      </c>
      <c r="O31" s="173"/>
      <c r="P31" s="176"/>
    </row>
    <row r="32" spans="1:16" s="154" customFormat="1" ht="12">
      <c r="A32" s="177"/>
      <c r="B32" s="178"/>
      <c r="C32" s="156"/>
      <c r="D32" s="156"/>
      <c r="E32" s="180" t="s">
        <v>302</v>
      </c>
      <c r="F32" s="173">
        <v>43752</v>
      </c>
      <c r="G32" s="173">
        <f t="shared" si="0"/>
        <v>74218</v>
      </c>
      <c r="H32" s="174"/>
      <c r="I32" s="174"/>
      <c r="J32" s="174">
        <v>18099</v>
      </c>
      <c r="K32" s="174"/>
      <c r="L32" s="174"/>
      <c r="M32" s="174">
        <v>56119</v>
      </c>
      <c r="N32" s="175"/>
      <c r="O32" s="173"/>
      <c r="P32" s="176"/>
    </row>
    <row r="33" spans="1:16" s="154" customFormat="1" ht="12">
      <c r="A33" s="1258" t="s">
        <v>1059</v>
      </c>
      <c r="B33" s="1259"/>
      <c r="C33" s="1252" t="s">
        <v>1157</v>
      </c>
      <c r="D33" s="1254"/>
      <c r="E33" s="179" t="s">
        <v>935</v>
      </c>
      <c r="F33" s="173">
        <v>30329</v>
      </c>
      <c r="G33" s="173">
        <f t="shared" si="0"/>
        <v>59372</v>
      </c>
      <c r="H33" s="174"/>
      <c r="I33" s="174"/>
      <c r="J33" s="174"/>
      <c r="K33" s="174"/>
      <c r="L33" s="174"/>
      <c r="M33" s="174"/>
      <c r="N33" s="175">
        <v>59372</v>
      </c>
      <c r="O33" s="173"/>
      <c r="P33" s="176"/>
    </row>
    <row r="34" spans="1:16" s="154" customFormat="1" ht="12">
      <c r="A34" s="177"/>
      <c r="B34" s="178"/>
      <c r="C34" s="325"/>
      <c r="D34" s="325"/>
      <c r="E34" s="180" t="s">
        <v>273</v>
      </c>
      <c r="F34" s="173">
        <v>30329</v>
      </c>
      <c r="G34" s="173">
        <f t="shared" si="0"/>
        <v>62042</v>
      </c>
      <c r="H34" s="174"/>
      <c r="I34" s="174"/>
      <c r="J34" s="174"/>
      <c r="K34" s="174"/>
      <c r="L34" s="174"/>
      <c r="M34" s="174"/>
      <c r="N34" s="175">
        <v>62042</v>
      </c>
      <c r="O34" s="173"/>
      <c r="P34" s="176"/>
    </row>
    <row r="35" spans="1:16" s="154" customFormat="1" ht="12">
      <c r="A35" s="177"/>
      <c r="B35" s="178"/>
      <c r="C35" s="325"/>
      <c r="D35" s="325"/>
      <c r="E35" s="180" t="s">
        <v>302</v>
      </c>
      <c r="F35" s="173">
        <v>30329</v>
      </c>
      <c r="G35" s="173">
        <f t="shared" si="0"/>
        <v>61511</v>
      </c>
      <c r="H35" s="174"/>
      <c r="I35" s="174"/>
      <c r="J35" s="174"/>
      <c r="K35" s="174"/>
      <c r="L35" s="174"/>
      <c r="M35" s="174"/>
      <c r="N35" s="175">
        <v>61511</v>
      </c>
      <c r="O35" s="173"/>
      <c r="P35" s="176"/>
    </row>
    <row r="36" spans="1:16" s="154" customFormat="1" ht="12">
      <c r="A36" s="1258" t="s">
        <v>1059</v>
      </c>
      <c r="B36" s="1259"/>
      <c r="C36" s="156" t="s">
        <v>863</v>
      </c>
      <c r="D36" s="156"/>
      <c r="E36" s="179" t="s">
        <v>935</v>
      </c>
      <c r="F36" s="173"/>
      <c r="G36" s="173">
        <f t="shared" si="0"/>
        <v>38000</v>
      </c>
      <c r="H36" s="174"/>
      <c r="I36" s="174"/>
      <c r="J36" s="174">
        <v>32000</v>
      </c>
      <c r="K36" s="174"/>
      <c r="L36" s="174"/>
      <c r="M36" s="174">
        <v>6000</v>
      </c>
      <c r="N36" s="175"/>
      <c r="O36" s="173"/>
      <c r="P36" s="176"/>
    </row>
    <row r="37" spans="1:16" s="154" customFormat="1" ht="12">
      <c r="A37" s="177"/>
      <c r="B37" s="178"/>
      <c r="C37" s="156"/>
      <c r="D37" s="156"/>
      <c r="E37" s="180" t="s">
        <v>273</v>
      </c>
      <c r="F37" s="173"/>
      <c r="G37" s="173">
        <f t="shared" si="0"/>
        <v>38000</v>
      </c>
      <c r="H37" s="174"/>
      <c r="I37" s="174"/>
      <c r="J37" s="174">
        <v>32000</v>
      </c>
      <c r="K37" s="174"/>
      <c r="L37" s="174"/>
      <c r="M37" s="174">
        <v>5700</v>
      </c>
      <c r="N37" s="175">
        <v>300</v>
      </c>
      <c r="O37" s="173"/>
      <c r="P37" s="176"/>
    </row>
    <row r="38" spans="1:16" s="154" customFormat="1" ht="12">
      <c r="A38" s="177"/>
      <c r="B38" s="178"/>
      <c r="C38" s="156"/>
      <c r="D38" s="156"/>
      <c r="E38" s="180" t="s">
        <v>302</v>
      </c>
      <c r="F38" s="173"/>
      <c r="G38" s="173">
        <f t="shared" si="0"/>
        <v>38728</v>
      </c>
      <c r="H38" s="174"/>
      <c r="I38" s="174"/>
      <c r="J38" s="174">
        <v>33575</v>
      </c>
      <c r="K38" s="174"/>
      <c r="L38" s="174"/>
      <c r="M38" s="174">
        <v>4871</v>
      </c>
      <c r="N38" s="175">
        <v>282</v>
      </c>
      <c r="O38" s="173"/>
      <c r="P38" s="176"/>
    </row>
    <row r="39" spans="1:16" s="154" customFormat="1" ht="12">
      <c r="A39" s="177"/>
      <c r="B39" s="178"/>
      <c r="C39" s="1283" t="s">
        <v>109</v>
      </c>
      <c r="D39" s="1284"/>
      <c r="E39" s="179" t="s">
        <v>789</v>
      </c>
      <c r="F39" s="173"/>
      <c r="G39" s="173">
        <f t="shared" si="0"/>
        <v>50000</v>
      </c>
      <c r="H39" s="174"/>
      <c r="I39" s="174"/>
      <c r="J39" s="174"/>
      <c r="K39" s="174"/>
      <c r="L39" s="174"/>
      <c r="M39" s="174">
        <v>50000</v>
      </c>
      <c r="N39" s="175"/>
      <c r="O39" s="173"/>
      <c r="P39" s="176"/>
    </row>
    <row r="40" spans="1:16" s="154" customFormat="1" ht="12">
      <c r="A40" s="177"/>
      <c r="B40" s="178"/>
      <c r="C40" s="326"/>
      <c r="D40" s="326"/>
      <c r="E40" s="180" t="s">
        <v>273</v>
      </c>
      <c r="F40" s="173">
        <v>95400</v>
      </c>
      <c r="G40" s="173">
        <f t="shared" si="0"/>
        <v>146000</v>
      </c>
      <c r="H40" s="174"/>
      <c r="I40" s="174"/>
      <c r="J40" s="174"/>
      <c r="K40" s="174"/>
      <c r="L40" s="174"/>
      <c r="M40" s="174">
        <v>146000</v>
      </c>
      <c r="N40" s="175"/>
      <c r="O40" s="173"/>
      <c r="P40" s="176"/>
    </row>
    <row r="41" spans="1:16" s="154" customFormat="1" ht="12">
      <c r="A41" s="177"/>
      <c r="B41" s="178"/>
      <c r="C41" s="326"/>
      <c r="D41" s="326"/>
      <c r="E41" s="180" t="s">
        <v>302</v>
      </c>
      <c r="F41" s="173">
        <v>93016</v>
      </c>
      <c r="G41" s="173">
        <f t="shared" si="0"/>
        <v>145444</v>
      </c>
      <c r="H41" s="174"/>
      <c r="I41" s="174"/>
      <c r="J41" s="174"/>
      <c r="K41" s="174"/>
      <c r="L41" s="174"/>
      <c r="M41" s="174">
        <v>145444</v>
      </c>
      <c r="N41" s="175"/>
      <c r="O41" s="173"/>
      <c r="P41" s="176"/>
    </row>
    <row r="42" spans="1:16" s="154" customFormat="1" ht="12">
      <c r="A42" s="1258" t="s">
        <v>1058</v>
      </c>
      <c r="B42" s="1259"/>
      <c r="C42" s="156" t="s">
        <v>864</v>
      </c>
      <c r="D42" s="156"/>
      <c r="E42" s="179" t="s">
        <v>935</v>
      </c>
      <c r="F42" s="173">
        <v>130400</v>
      </c>
      <c r="G42" s="173">
        <f t="shared" si="0"/>
        <v>651448</v>
      </c>
      <c r="H42" s="174">
        <v>416881</v>
      </c>
      <c r="I42" s="174">
        <v>125737</v>
      </c>
      <c r="J42" s="174">
        <v>103080</v>
      </c>
      <c r="K42" s="174">
        <v>250</v>
      </c>
      <c r="L42" s="174"/>
      <c r="M42" s="174"/>
      <c r="N42" s="175">
        <v>5500</v>
      </c>
      <c r="O42" s="173"/>
      <c r="P42" s="176"/>
    </row>
    <row r="43" spans="1:16" s="154" customFormat="1" ht="12">
      <c r="A43" s="177"/>
      <c r="B43" s="178"/>
      <c r="C43" s="156"/>
      <c r="D43" s="156"/>
      <c r="E43" s="180" t="s">
        <v>273</v>
      </c>
      <c r="F43" s="173">
        <v>282568</v>
      </c>
      <c r="G43" s="173">
        <f t="shared" si="0"/>
        <v>722682</v>
      </c>
      <c r="H43" s="174">
        <v>438325</v>
      </c>
      <c r="I43" s="174">
        <v>132063</v>
      </c>
      <c r="J43" s="174">
        <v>108055</v>
      </c>
      <c r="K43" s="174">
        <v>16979</v>
      </c>
      <c r="L43" s="174"/>
      <c r="M43" s="174"/>
      <c r="N43" s="175">
        <v>27260</v>
      </c>
      <c r="O43" s="173"/>
      <c r="P43" s="176"/>
    </row>
    <row r="44" spans="1:16" s="154" customFormat="1" ht="12">
      <c r="A44" s="177"/>
      <c r="B44" s="178"/>
      <c r="C44" s="156"/>
      <c r="D44" s="156"/>
      <c r="E44" s="180" t="s">
        <v>302</v>
      </c>
      <c r="F44" s="173">
        <v>288097</v>
      </c>
      <c r="G44" s="173">
        <f t="shared" si="0"/>
        <v>705781</v>
      </c>
      <c r="H44" s="174">
        <v>422791</v>
      </c>
      <c r="I44" s="174">
        <v>128872</v>
      </c>
      <c r="J44" s="174">
        <v>112047</v>
      </c>
      <c r="K44" s="174">
        <v>18241</v>
      </c>
      <c r="L44" s="174">
        <v>1149</v>
      </c>
      <c r="M44" s="174">
        <v>46</v>
      </c>
      <c r="N44" s="175">
        <v>22635</v>
      </c>
      <c r="O44" s="173"/>
      <c r="P44" s="176"/>
    </row>
    <row r="45" spans="1:16" s="154" customFormat="1" ht="11.25" customHeight="1">
      <c r="A45" s="1258"/>
      <c r="B45" s="1259"/>
      <c r="C45" s="156" t="s">
        <v>912</v>
      </c>
      <c r="D45" s="156"/>
      <c r="E45" s="179" t="s">
        <v>935</v>
      </c>
      <c r="F45" s="173">
        <v>11000</v>
      </c>
      <c r="G45" s="173">
        <f t="shared" si="0"/>
        <v>11000</v>
      </c>
      <c r="H45" s="174"/>
      <c r="I45" s="174"/>
      <c r="J45" s="174"/>
      <c r="K45" s="174">
        <v>1000</v>
      </c>
      <c r="L45" s="174"/>
      <c r="M45" s="174"/>
      <c r="N45" s="175"/>
      <c r="O45" s="173">
        <v>10000</v>
      </c>
      <c r="P45" s="176"/>
    </row>
    <row r="46" spans="1:16" s="154" customFormat="1" ht="11.25" customHeight="1">
      <c r="A46" s="296"/>
      <c r="B46" s="299"/>
      <c r="C46" s="156"/>
      <c r="D46" s="156"/>
      <c r="E46" s="180" t="s">
        <v>273</v>
      </c>
      <c r="F46" s="194">
        <v>11000</v>
      </c>
      <c r="G46" s="173">
        <f t="shared" si="0"/>
        <v>11000</v>
      </c>
      <c r="H46" s="174"/>
      <c r="I46" s="174"/>
      <c r="J46" s="174"/>
      <c r="K46" s="174">
        <v>1100</v>
      </c>
      <c r="L46" s="174"/>
      <c r="M46" s="174"/>
      <c r="N46" s="175"/>
      <c r="O46" s="194">
        <v>9900</v>
      </c>
      <c r="P46" s="195"/>
    </row>
    <row r="47" spans="1:16" s="154" customFormat="1" ht="11.25" customHeight="1">
      <c r="A47" s="296"/>
      <c r="B47" s="299"/>
      <c r="C47" s="156"/>
      <c r="D47" s="156"/>
      <c r="E47" s="180" t="s">
        <v>302</v>
      </c>
      <c r="F47" s="194">
        <v>12358</v>
      </c>
      <c r="G47" s="173">
        <f t="shared" si="0"/>
        <v>9165</v>
      </c>
      <c r="H47" s="174"/>
      <c r="I47" s="174"/>
      <c r="J47" s="174"/>
      <c r="K47" s="174">
        <v>1100</v>
      </c>
      <c r="L47" s="174"/>
      <c r="M47" s="174"/>
      <c r="N47" s="175"/>
      <c r="O47" s="194">
        <v>8065</v>
      </c>
      <c r="P47" s="195"/>
    </row>
    <row r="48" spans="1:16" s="154" customFormat="1" ht="11.25" customHeight="1">
      <c r="A48" s="1280">
        <v>751153</v>
      </c>
      <c r="B48" s="1285"/>
      <c r="C48" s="226" t="s">
        <v>1008</v>
      </c>
      <c r="D48" s="227"/>
      <c r="E48" s="180" t="s">
        <v>789</v>
      </c>
      <c r="F48" s="194"/>
      <c r="G48" s="194">
        <f aca="true" t="shared" si="1" ref="G48:G57">SUM(H48:P48)</f>
        <v>5000</v>
      </c>
      <c r="H48" s="211"/>
      <c r="I48" s="211"/>
      <c r="J48" s="211"/>
      <c r="K48" s="211"/>
      <c r="L48" s="211"/>
      <c r="M48" s="211"/>
      <c r="N48" s="228"/>
      <c r="O48" s="229"/>
      <c r="P48" s="212">
        <v>5000</v>
      </c>
    </row>
    <row r="49" spans="1:16" s="154" customFormat="1" ht="11.25" customHeight="1">
      <c r="A49" s="291"/>
      <c r="B49" s="284"/>
      <c r="C49" s="226"/>
      <c r="D49" s="327"/>
      <c r="E49" s="180" t="s">
        <v>273</v>
      </c>
      <c r="F49" s="194"/>
      <c r="G49" s="194">
        <f t="shared" si="1"/>
        <v>1393</v>
      </c>
      <c r="H49" s="211"/>
      <c r="I49" s="211"/>
      <c r="J49" s="211"/>
      <c r="K49" s="211"/>
      <c r="L49" s="211"/>
      <c r="M49" s="211"/>
      <c r="N49" s="228"/>
      <c r="O49" s="229"/>
      <c r="P49" s="212">
        <v>1393</v>
      </c>
    </row>
    <row r="50" spans="1:16" s="154" customFormat="1" ht="11.25" customHeight="1">
      <c r="A50" s="291"/>
      <c r="B50" s="284"/>
      <c r="C50" s="226"/>
      <c r="D50" s="327"/>
      <c r="E50" s="180" t="s">
        <v>302</v>
      </c>
      <c r="F50" s="194"/>
      <c r="G50" s="194">
        <f t="shared" si="1"/>
        <v>0</v>
      </c>
      <c r="H50" s="211"/>
      <c r="I50" s="211"/>
      <c r="J50" s="211"/>
      <c r="K50" s="211"/>
      <c r="L50" s="211"/>
      <c r="M50" s="211"/>
      <c r="N50" s="228"/>
      <c r="O50" s="229"/>
      <c r="P50" s="212"/>
    </row>
    <row r="51" spans="1:16" s="154" customFormat="1" ht="11.25" customHeight="1">
      <c r="A51" s="1258" t="s">
        <v>1058</v>
      </c>
      <c r="B51" s="1259"/>
      <c r="C51" s="192" t="s">
        <v>879</v>
      </c>
      <c r="D51" s="193"/>
      <c r="E51" s="179" t="s">
        <v>789</v>
      </c>
      <c r="F51" s="173">
        <v>800</v>
      </c>
      <c r="G51" s="173">
        <f t="shared" si="1"/>
        <v>6800</v>
      </c>
      <c r="H51" s="174"/>
      <c r="I51" s="174"/>
      <c r="J51" s="174">
        <v>6800</v>
      </c>
      <c r="K51" s="174"/>
      <c r="L51" s="174"/>
      <c r="M51" s="174"/>
      <c r="N51" s="175"/>
      <c r="O51" s="194"/>
      <c r="P51" s="195"/>
    </row>
    <row r="52" spans="1:16" s="154" customFormat="1" ht="11.25" customHeight="1">
      <c r="A52" s="177"/>
      <c r="B52" s="178"/>
      <c r="C52" s="192"/>
      <c r="D52" s="193"/>
      <c r="E52" s="180" t="s">
        <v>273</v>
      </c>
      <c r="F52" s="173">
        <v>2085</v>
      </c>
      <c r="G52" s="173">
        <f t="shared" si="1"/>
        <v>8085</v>
      </c>
      <c r="H52" s="174">
        <v>775</v>
      </c>
      <c r="I52" s="174">
        <v>133</v>
      </c>
      <c r="J52" s="174">
        <v>6569</v>
      </c>
      <c r="K52" s="174">
        <v>389</v>
      </c>
      <c r="L52" s="174"/>
      <c r="M52" s="174"/>
      <c r="N52" s="175">
        <v>219</v>
      </c>
      <c r="O52" s="194"/>
      <c r="P52" s="195"/>
    </row>
    <row r="53" spans="1:16" s="154" customFormat="1" ht="11.25" customHeight="1">
      <c r="A53" s="177"/>
      <c r="B53" s="178"/>
      <c r="C53" s="192"/>
      <c r="D53" s="193"/>
      <c r="E53" s="180" t="s">
        <v>302</v>
      </c>
      <c r="F53" s="173">
        <v>2085</v>
      </c>
      <c r="G53" s="173">
        <f t="shared" si="1"/>
        <v>6705</v>
      </c>
      <c r="H53" s="174">
        <v>775</v>
      </c>
      <c r="I53" s="174">
        <v>133</v>
      </c>
      <c r="J53" s="174">
        <v>5189</v>
      </c>
      <c r="K53" s="174">
        <v>389</v>
      </c>
      <c r="L53" s="174"/>
      <c r="M53" s="174"/>
      <c r="N53" s="175">
        <v>219</v>
      </c>
      <c r="O53" s="194"/>
      <c r="P53" s="195"/>
    </row>
    <row r="54" spans="1:16" s="154" customFormat="1" ht="11.25" customHeight="1">
      <c r="A54" s="1258" t="s">
        <v>1058</v>
      </c>
      <c r="B54" s="1272"/>
      <c r="C54" s="182" t="s">
        <v>914</v>
      </c>
      <c r="D54" s="183"/>
      <c r="E54" s="179" t="s">
        <v>789</v>
      </c>
      <c r="F54" s="173"/>
      <c r="G54" s="173">
        <f t="shared" si="1"/>
        <v>4000</v>
      </c>
      <c r="H54" s="174"/>
      <c r="I54" s="174"/>
      <c r="J54" s="174"/>
      <c r="K54" s="174"/>
      <c r="L54" s="174"/>
      <c r="M54" s="174"/>
      <c r="N54" s="175"/>
      <c r="O54" s="194"/>
      <c r="P54" s="195">
        <v>4000</v>
      </c>
    </row>
    <row r="55" spans="1:16" s="154" customFormat="1" ht="11.25" customHeight="1">
      <c r="A55" s="337"/>
      <c r="B55" s="412"/>
      <c r="C55" s="394"/>
      <c r="D55" s="395"/>
      <c r="E55" s="180" t="s">
        <v>273</v>
      </c>
      <c r="F55" s="215"/>
      <c r="G55" s="215">
        <f t="shared" si="1"/>
        <v>603</v>
      </c>
      <c r="H55" s="205"/>
      <c r="I55" s="205"/>
      <c r="J55" s="205"/>
      <c r="K55" s="205"/>
      <c r="L55" s="205"/>
      <c r="M55" s="205"/>
      <c r="N55" s="387"/>
      <c r="O55" s="215"/>
      <c r="P55" s="206">
        <v>603</v>
      </c>
    </row>
    <row r="56" spans="1:16" s="154" customFormat="1" ht="11.25" customHeight="1">
      <c r="A56" s="337"/>
      <c r="B56" s="412"/>
      <c r="C56" s="394"/>
      <c r="D56" s="395"/>
      <c r="E56" s="180" t="s">
        <v>302</v>
      </c>
      <c r="F56" s="215"/>
      <c r="G56" s="215">
        <f t="shared" si="1"/>
        <v>0</v>
      </c>
      <c r="H56" s="205"/>
      <c r="I56" s="205"/>
      <c r="J56" s="205"/>
      <c r="K56" s="205"/>
      <c r="L56" s="205"/>
      <c r="M56" s="205"/>
      <c r="N56" s="387"/>
      <c r="O56" s="215"/>
      <c r="P56" s="206"/>
    </row>
    <row r="57" spans="1:16" s="154" customFormat="1" ht="11.25" customHeight="1">
      <c r="A57" s="1258" t="s">
        <v>1058</v>
      </c>
      <c r="B57" s="1275"/>
      <c r="C57" s="182" t="s">
        <v>181</v>
      </c>
      <c r="D57" s="289"/>
      <c r="E57" s="179" t="s">
        <v>789</v>
      </c>
      <c r="F57" s="173"/>
      <c r="G57" s="215">
        <f t="shared" si="1"/>
        <v>0</v>
      </c>
      <c r="H57" s="173"/>
      <c r="I57" s="173"/>
      <c r="J57" s="173"/>
      <c r="K57" s="173"/>
      <c r="L57" s="173"/>
      <c r="M57" s="173"/>
      <c r="N57" s="173"/>
      <c r="O57" s="173"/>
      <c r="P57" s="176"/>
    </row>
    <row r="58" spans="1:16" s="154" customFormat="1" ht="11.25" customHeight="1">
      <c r="A58" s="177"/>
      <c r="B58" s="298"/>
      <c r="C58" s="182"/>
      <c r="D58" s="289"/>
      <c r="E58" s="179" t="s">
        <v>273</v>
      </c>
      <c r="F58" s="173"/>
      <c r="G58" s="173">
        <f>SUM(H58:P58)</f>
        <v>40348</v>
      </c>
      <c r="H58" s="184"/>
      <c r="I58" s="184"/>
      <c r="J58" s="184">
        <v>40348</v>
      </c>
      <c r="K58" s="184"/>
      <c r="L58" s="184"/>
      <c r="M58" s="184"/>
      <c r="N58" s="185"/>
      <c r="O58" s="173"/>
      <c r="P58" s="176"/>
    </row>
    <row r="59" spans="1:16" s="154" customFormat="1" ht="11.25" customHeight="1" thickBot="1">
      <c r="A59" s="396"/>
      <c r="B59" s="397"/>
      <c r="C59" s="521"/>
      <c r="D59" s="413"/>
      <c r="E59" s="341" t="s">
        <v>302</v>
      </c>
      <c r="F59" s="342"/>
      <c r="G59" s="342">
        <f>SUM(H59:P59)</f>
        <v>40348</v>
      </c>
      <c r="H59" s="522"/>
      <c r="I59" s="522"/>
      <c r="J59" s="522">
        <v>40348</v>
      </c>
      <c r="K59" s="522"/>
      <c r="L59" s="522"/>
      <c r="M59" s="522"/>
      <c r="N59" s="523"/>
      <c r="O59" s="342"/>
      <c r="P59" s="343"/>
    </row>
    <row r="60" spans="1:16" s="154" customFormat="1" ht="11.25" customHeight="1" thickTop="1">
      <c r="A60" s="1261" t="s">
        <v>845</v>
      </c>
      <c r="B60" s="1262"/>
      <c r="C60" s="1262"/>
      <c r="D60" s="1262"/>
      <c r="E60" s="1263"/>
      <c r="F60" s="1294" t="s">
        <v>1015</v>
      </c>
      <c r="G60" s="1291" t="s">
        <v>847</v>
      </c>
      <c r="H60" s="149" t="s">
        <v>848</v>
      </c>
      <c r="I60" s="149"/>
      <c r="J60" s="149"/>
      <c r="K60" s="150"/>
      <c r="L60" s="150"/>
      <c r="M60" s="149" t="s">
        <v>981</v>
      </c>
      <c r="N60" s="151"/>
      <c r="O60" s="152" t="s">
        <v>982</v>
      </c>
      <c r="P60" s="153" t="s">
        <v>805</v>
      </c>
    </row>
    <row r="61" spans="1:16" s="154" customFormat="1" ht="11.25" customHeight="1">
      <c r="A61" s="1264"/>
      <c r="B61" s="1265"/>
      <c r="C61" s="1265"/>
      <c r="D61" s="1265"/>
      <c r="E61" s="1266"/>
      <c r="F61" s="1295"/>
      <c r="G61" s="1292"/>
      <c r="H61" s="155"/>
      <c r="I61" s="155"/>
      <c r="J61" s="155"/>
      <c r="K61" s="156"/>
      <c r="L61" s="157"/>
      <c r="M61" s="158" t="s">
        <v>983</v>
      </c>
      <c r="N61" s="155"/>
      <c r="O61" s="159" t="s">
        <v>984</v>
      </c>
      <c r="P61" s="160"/>
    </row>
    <row r="62" spans="1:16" s="154" customFormat="1" ht="11.25" customHeight="1">
      <c r="A62" s="1264"/>
      <c r="B62" s="1265"/>
      <c r="C62" s="1265"/>
      <c r="D62" s="1265"/>
      <c r="E62" s="1266"/>
      <c r="F62" s="1295"/>
      <c r="G62" s="1292"/>
      <c r="H62" s="161" t="s">
        <v>913</v>
      </c>
      <c r="I62" s="161" t="s">
        <v>849</v>
      </c>
      <c r="J62" s="161" t="s">
        <v>850</v>
      </c>
      <c r="K62" s="161" t="s">
        <v>851</v>
      </c>
      <c r="L62" s="161" t="s">
        <v>852</v>
      </c>
      <c r="M62" s="161" t="s">
        <v>839</v>
      </c>
      <c r="N62" s="162" t="s">
        <v>801</v>
      </c>
      <c r="O62" s="163"/>
      <c r="P62" s="160"/>
    </row>
    <row r="63" spans="1:16" s="154" customFormat="1" ht="11.25" customHeight="1" thickBot="1">
      <c r="A63" s="1267"/>
      <c r="B63" s="1268"/>
      <c r="C63" s="1268"/>
      <c r="D63" s="1268"/>
      <c r="E63" s="1269"/>
      <c r="F63" s="1296"/>
      <c r="G63" s="1293"/>
      <c r="H63" s="51" t="s">
        <v>853</v>
      </c>
      <c r="I63" s="51" t="s">
        <v>854</v>
      </c>
      <c r="J63" s="51" t="s">
        <v>855</v>
      </c>
      <c r="K63" s="51" t="s">
        <v>856</v>
      </c>
      <c r="L63" s="51" t="s">
        <v>857</v>
      </c>
      <c r="M63" s="164"/>
      <c r="N63" s="165"/>
      <c r="O63" s="166"/>
      <c r="P63" s="167"/>
    </row>
    <row r="64" spans="1:16" s="154" customFormat="1" ht="11.25" customHeight="1" thickTop="1">
      <c r="A64" s="1258" t="s">
        <v>1058</v>
      </c>
      <c r="B64" s="1275"/>
      <c r="C64" s="192" t="s">
        <v>110</v>
      </c>
      <c r="D64" s="193"/>
      <c r="E64" s="179" t="s">
        <v>789</v>
      </c>
      <c r="F64" s="173"/>
      <c r="G64" s="173">
        <f aca="true" t="shared" si="2" ref="G64:G81">SUM(H64:P64)</f>
        <v>10000</v>
      </c>
      <c r="H64" s="174"/>
      <c r="I64" s="174"/>
      <c r="J64" s="174"/>
      <c r="K64" s="174"/>
      <c r="L64" s="174"/>
      <c r="M64" s="174"/>
      <c r="N64" s="175"/>
      <c r="O64" s="194"/>
      <c r="P64" s="195">
        <v>10000</v>
      </c>
    </row>
    <row r="65" spans="1:16" s="154" customFormat="1" ht="11.25" customHeight="1">
      <c r="A65" s="296"/>
      <c r="B65" s="297"/>
      <c r="C65" s="192"/>
      <c r="D65" s="193"/>
      <c r="E65" s="180" t="s">
        <v>273</v>
      </c>
      <c r="F65" s="194"/>
      <c r="G65" s="173">
        <f t="shared" si="2"/>
        <v>5000</v>
      </c>
      <c r="H65" s="174"/>
      <c r="I65" s="174"/>
      <c r="J65" s="174"/>
      <c r="K65" s="174"/>
      <c r="L65" s="174"/>
      <c r="M65" s="174"/>
      <c r="N65" s="175"/>
      <c r="O65" s="194"/>
      <c r="P65" s="195">
        <v>5000</v>
      </c>
    </row>
    <row r="66" spans="1:16" s="154" customFormat="1" ht="11.25" customHeight="1">
      <c r="A66" s="296"/>
      <c r="B66" s="297"/>
      <c r="C66" s="192"/>
      <c r="D66" s="193"/>
      <c r="E66" s="180" t="s">
        <v>302</v>
      </c>
      <c r="F66" s="194"/>
      <c r="G66" s="173">
        <f t="shared" si="2"/>
        <v>0</v>
      </c>
      <c r="H66" s="174"/>
      <c r="I66" s="174"/>
      <c r="J66" s="174"/>
      <c r="K66" s="174"/>
      <c r="L66" s="174"/>
      <c r="M66" s="174"/>
      <c r="N66" s="175"/>
      <c r="O66" s="194"/>
      <c r="P66" s="195"/>
    </row>
    <row r="67" spans="1:16" s="154" customFormat="1" ht="11.25" customHeight="1">
      <c r="A67" s="1276" t="s">
        <v>1058</v>
      </c>
      <c r="B67" s="1286"/>
      <c r="C67" s="192" t="s">
        <v>1007</v>
      </c>
      <c r="D67" s="193"/>
      <c r="E67" s="180" t="s">
        <v>789</v>
      </c>
      <c r="F67" s="194"/>
      <c r="G67" s="194">
        <f t="shared" si="2"/>
        <v>21335</v>
      </c>
      <c r="H67" s="174"/>
      <c r="I67" s="174"/>
      <c r="J67" s="174"/>
      <c r="K67" s="174"/>
      <c r="L67" s="174"/>
      <c r="M67" s="174"/>
      <c r="N67" s="175"/>
      <c r="O67" s="194"/>
      <c r="P67" s="195">
        <v>21335</v>
      </c>
    </row>
    <row r="68" spans="1:16" s="154" customFormat="1" ht="11.25" customHeight="1">
      <c r="A68" s="296"/>
      <c r="B68" s="297"/>
      <c r="C68" s="192"/>
      <c r="D68" s="193"/>
      <c r="E68" s="180" t="s">
        <v>273</v>
      </c>
      <c r="F68" s="194"/>
      <c r="G68" s="194">
        <f t="shared" si="2"/>
        <v>21335</v>
      </c>
      <c r="H68" s="174"/>
      <c r="I68" s="174"/>
      <c r="J68" s="174"/>
      <c r="K68" s="174"/>
      <c r="L68" s="174"/>
      <c r="M68" s="174"/>
      <c r="N68" s="175"/>
      <c r="O68" s="194"/>
      <c r="P68" s="195">
        <v>21335</v>
      </c>
    </row>
    <row r="69" spans="1:16" s="154" customFormat="1" ht="11.25" customHeight="1">
      <c r="A69" s="296"/>
      <c r="B69" s="297"/>
      <c r="C69" s="192"/>
      <c r="D69" s="193"/>
      <c r="E69" s="180" t="s">
        <v>302</v>
      </c>
      <c r="F69" s="194"/>
      <c r="G69" s="194">
        <f t="shared" si="2"/>
        <v>0</v>
      </c>
      <c r="H69" s="174"/>
      <c r="I69" s="174"/>
      <c r="J69" s="174"/>
      <c r="K69" s="174"/>
      <c r="L69" s="174"/>
      <c r="M69" s="174"/>
      <c r="N69" s="175"/>
      <c r="O69" s="194"/>
      <c r="P69" s="195"/>
    </row>
    <row r="70" spans="1:16" s="154" customFormat="1" ht="11.25" customHeight="1">
      <c r="A70" s="1258" t="s">
        <v>1058</v>
      </c>
      <c r="B70" s="1259"/>
      <c r="C70" s="192" t="s">
        <v>990</v>
      </c>
      <c r="D70" s="193"/>
      <c r="E70" s="179" t="s">
        <v>789</v>
      </c>
      <c r="F70" s="173"/>
      <c r="G70" s="173">
        <f t="shared" si="2"/>
        <v>194773</v>
      </c>
      <c r="H70" s="174"/>
      <c r="I70" s="174"/>
      <c r="J70" s="174">
        <v>27946</v>
      </c>
      <c r="K70" s="174"/>
      <c r="L70" s="174"/>
      <c r="M70" s="174"/>
      <c r="N70" s="175"/>
      <c r="O70" s="194">
        <v>166827</v>
      </c>
      <c r="P70" s="195"/>
    </row>
    <row r="71" spans="1:16" s="154" customFormat="1" ht="11.25" customHeight="1">
      <c r="A71" s="177"/>
      <c r="B71" s="178"/>
      <c r="C71" s="325"/>
      <c r="D71" s="193"/>
      <c r="E71" s="180" t="s">
        <v>273</v>
      </c>
      <c r="F71" s="173"/>
      <c r="G71" s="173">
        <f t="shared" si="2"/>
        <v>195027</v>
      </c>
      <c r="H71" s="184"/>
      <c r="I71" s="184"/>
      <c r="J71" s="184">
        <v>27946</v>
      </c>
      <c r="K71" s="184"/>
      <c r="L71" s="184"/>
      <c r="M71" s="184"/>
      <c r="N71" s="185"/>
      <c r="O71" s="173">
        <v>167081</v>
      </c>
      <c r="P71" s="176"/>
    </row>
    <row r="72" spans="1:16" s="154" customFormat="1" ht="11.25" customHeight="1">
      <c r="A72" s="177"/>
      <c r="B72" s="178"/>
      <c r="C72" s="325"/>
      <c r="D72" s="193"/>
      <c r="E72" s="180" t="s">
        <v>302</v>
      </c>
      <c r="F72" s="173"/>
      <c r="G72" s="173">
        <f t="shared" si="2"/>
        <v>184102</v>
      </c>
      <c r="H72" s="184"/>
      <c r="I72" s="184"/>
      <c r="J72" s="184">
        <v>19807</v>
      </c>
      <c r="K72" s="184"/>
      <c r="L72" s="184"/>
      <c r="M72" s="184"/>
      <c r="N72" s="185"/>
      <c r="O72" s="173">
        <v>164295</v>
      </c>
      <c r="P72" s="176"/>
    </row>
    <row r="73" spans="1:16" s="154" customFormat="1" ht="11.25" customHeight="1">
      <c r="A73" s="1282">
        <v>751153</v>
      </c>
      <c r="B73" s="1259"/>
      <c r="C73" s="1254" t="s">
        <v>880</v>
      </c>
      <c r="D73" s="1254"/>
      <c r="E73" s="179" t="s">
        <v>789</v>
      </c>
      <c r="F73" s="173"/>
      <c r="G73" s="173">
        <f t="shared" si="2"/>
        <v>9400</v>
      </c>
      <c r="H73" s="173"/>
      <c r="I73" s="173"/>
      <c r="J73" s="173">
        <v>9400</v>
      </c>
      <c r="K73" s="173"/>
      <c r="L73" s="173"/>
      <c r="M73" s="173"/>
      <c r="N73" s="173"/>
      <c r="O73" s="173"/>
      <c r="P73" s="176"/>
    </row>
    <row r="74" spans="1:16" s="154" customFormat="1" ht="11.25" customHeight="1">
      <c r="A74" s="328"/>
      <c r="B74" s="299"/>
      <c r="C74" s="325"/>
      <c r="D74" s="325"/>
      <c r="E74" s="180" t="s">
        <v>273</v>
      </c>
      <c r="F74" s="194"/>
      <c r="G74" s="173">
        <f t="shared" si="2"/>
        <v>15400</v>
      </c>
      <c r="H74" s="174"/>
      <c r="I74" s="174"/>
      <c r="J74" s="174">
        <v>15400</v>
      </c>
      <c r="K74" s="174"/>
      <c r="L74" s="174"/>
      <c r="M74" s="174"/>
      <c r="N74" s="175"/>
      <c r="O74" s="194"/>
      <c r="P74" s="195"/>
    </row>
    <row r="75" spans="1:16" s="154" customFormat="1" ht="11.25" customHeight="1">
      <c r="A75" s="328"/>
      <c r="B75" s="299"/>
      <c r="C75" s="325"/>
      <c r="D75" s="325"/>
      <c r="E75" s="180" t="s">
        <v>302</v>
      </c>
      <c r="F75" s="324"/>
      <c r="G75" s="194">
        <f t="shared" si="2"/>
        <v>18768</v>
      </c>
      <c r="H75" s="329"/>
      <c r="I75" s="329"/>
      <c r="J75" s="329">
        <v>18768</v>
      </c>
      <c r="K75" s="329"/>
      <c r="L75" s="329"/>
      <c r="M75" s="329"/>
      <c r="N75" s="330"/>
      <c r="O75" s="324"/>
      <c r="P75" s="331"/>
    </row>
    <row r="76" spans="1:16" s="154" customFormat="1" ht="11.25" customHeight="1">
      <c r="A76" s="1280">
        <v>751175</v>
      </c>
      <c r="B76" s="1281"/>
      <c r="C76" s="1307" t="s">
        <v>1016</v>
      </c>
      <c r="D76" s="1308"/>
      <c r="E76" s="219" t="s">
        <v>789</v>
      </c>
      <c r="F76" s="340"/>
      <c r="G76" s="173">
        <f t="shared" si="2"/>
        <v>0</v>
      </c>
      <c r="H76" s="145"/>
      <c r="I76" s="145"/>
      <c r="J76" s="145"/>
      <c r="K76" s="145"/>
      <c r="L76" s="145"/>
      <c r="M76" s="145"/>
      <c r="N76" s="145"/>
      <c r="O76" s="145"/>
      <c r="P76" s="198"/>
    </row>
    <row r="77" spans="1:16" s="154" customFormat="1" ht="11.25" customHeight="1">
      <c r="A77" s="291"/>
      <c r="B77" s="295"/>
      <c r="C77" s="301"/>
      <c r="D77" s="302"/>
      <c r="E77" s="180" t="s">
        <v>273</v>
      </c>
      <c r="F77" s="448">
        <v>5789</v>
      </c>
      <c r="G77" s="173">
        <f t="shared" si="2"/>
        <v>5789</v>
      </c>
      <c r="H77" s="145">
        <v>3082</v>
      </c>
      <c r="I77" s="188">
        <v>893</v>
      </c>
      <c r="J77" s="188">
        <v>1790</v>
      </c>
      <c r="K77" s="188">
        <v>24</v>
      </c>
      <c r="L77" s="188"/>
      <c r="M77" s="188"/>
      <c r="N77" s="197"/>
      <c r="O77" s="145"/>
      <c r="P77" s="198"/>
    </row>
    <row r="78" spans="1:16" s="154" customFormat="1" ht="11.25" customHeight="1">
      <c r="A78" s="291"/>
      <c r="B78" s="295"/>
      <c r="C78" s="301"/>
      <c r="D78" s="302"/>
      <c r="E78" s="180" t="s">
        <v>302</v>
      </c>
      <c r="F78" s="448">
        <v>5789</v>
      </c>
      <c r="G78" s="173">
        <f t="shared" si="2"/>
        <v>5789</v>
      </c>
      <c r="H78" s="145">
        <v>3082</v>
      </c>
      <c r="I78" s="188">
        <v>893</v>
      </c>
      <c r="J78" s="188">
        <v>1790</v>
      </c>
      <c r="K78" s="188">
        <v>24</v>
      </c>
      <c r="L78" s="188"/>
      <c r="M78" s="188"/>
      <c r="N78" s="197"/>
      <c r="O78" s="145"/>
      <c r="P78" s="198"/>
    </row>
    <row r="79" spans="1:16" s="154" customFormat="1" ht="11.25" customHeight="1">
      <c r="A79" s="1278">
        <v>751186</v>
      </c>
      <c r="B79" s="1279"/>
      <c r="C79" s="1310" t="s">
        <v>205</v>
      </c>
      <c r="D79" s="1311"/>
      <c r="E79" s="180" t="s">
        <v>935</v>
      </c>
      <c r="F79" s="448"/>
      <c r="G79" s="173">
        <f t="shared" si="2"/>
        <v>0</v>
      </c>
      <c r="H79" s="145"/>
      <c r="I79" s="188"/>
      <c r="J79" s="188"/>
      <c r="K79" s="188"/>
      <c r="L79" s="188"/>
      <c r="M79" s="188"/>
      <c r="N79" s="197"/>
      <c r="O79" s="145"/>
      <c r="P79" s="198"/>
    </row>
    <row r="80" spans="1:16" s="154" customFormat="1" ht="11.25" customHeight="1">
      <c r="A80" s="291"/>
      <c r="B80" s="295"/>
      <c r="C80" s="301"/>
      <c r="D80" s="302"/>
      <c r="E80" s="180" t="s">
        <v>273</v>
      </c>
      <c r="F80" s="879">
        <v>3904</v>
      </c>
      <c r="G80" s="173">
        <f t="shared" si="2"/>
        <v>3904</v>
      </c>
      <c r="H80" s="188">
        <v>1485</v>
      </c>
      <c r="I80" s="188">
        <v>401</v>
      </c>
      <c r="J80" s="188">
        <v>2005</v>
      </c>
      <c r="K80" s="188">
        <v>13</v>
      </c>
      <c r="L80" s="188"/>
      <c r="M80" s="188"/>
      <c r="N80" s="197"/>
      <c r="O80" s="145"/>
      <c r="P80" s="198"/>
    </row>
    <row r="81" spans="1:16" s="154" customFormat="1" ht="11.25" customHeight="1">
      <c r="A81" s="291"/>
      <c r="B81" s="295"/>
      <c r="C81" s="301"/>
      <c r="D81" s="302"/>
      <c r="E81" s="180" t="s">
        <v>302</v>
      </c>
      <c r="F81" s="221">
        <v>3904</v>
      </c>
      <c r="G81" s="173">
        <f t="shared" si="2"/>
        <v>3904</v>
      </c>
      <c r="H81" s="220">
        <v>1485</v>
      </c>
      <c r="I81" s="220">
        <v>401</v>
      </c>
      <c r="J81" s="220">
        <v>2005</v>
      </c>
      <c r="K81" s="220">
        <v>13</v>
      </c>
      <c r="L81" s="220"/>
      <c r="M81" s="220"/>
      <c r="N81" s="223"/>
      <c r="O81" s="224"/>
      <c r="P81" s="222"/>
    </row>
    <row r="82" spans="1:16" s="154" customFormat="1" ht="11.25" customHeight="1">
      <c r="A82" s="1258" t="s">
        <v>1046</v>
      </c>
      <c r="B82" s="1259"/>
      <c r="C82" s="1252" t="s">
        <v>1003</v>
      </c>
      <c r="D82" s="1260"/>
      <c r="E82" s="179" t="s">
        <v>935</v>
      </c>
      <c r="F82" s="173"/>
      <c r="G82" s="173">
        <f aca="true" t="shared" si="3" ref="G82:G102">SUM(H82:P82)</f>
        <v>3000</v>
      </c>
      <c r="H82" s="184"/>
      <c r="I82" s="184"/>
      <c r="J82" s="184">
        <v>500</v>
      </c>
      <c r="K82" s="184">
        <v>2500</v>
      </c>
      <c r="L82" s="184"/>
      <c r="M82" s="184"/>
      <c r="N82" s="185"/>
      <c r="O82" s="173"/>
      <c r="P82" s="176"/>
    </row>
    <row r="83" spans="1:16" s="154" customFormat="1" ht="11.25" customHeight="1">
      <c r="A83" s="177"/>
      <c r="B83" s="178"/>
      <c r="C83" s="325"/>
      <c r="D83" s="193"/>
      <c r="E83" s="180" t="s">
        <v>273</v>
      </c>
      <c r="F83" s="173">
        <v>400</v>
      </c>
      <c r="G83" s="173">
        <f t="shared" si="3"/>
        <v>3900</v>
      </c>
      <c r="H83" s="174"/>
      <c r="I83" s="174"/>
      <c r="J83" s="174">
        <v>1400</v>
      </c>
      <c r="K83" s="174">
        <v>2500</v>
      </c>
      <c r="L83" s="174"/>
      <c r="M83" s="174"/>
      <c r="N83" s="175"/>
      <c r="O83" s="173"/>
      <c r="P83" s="176"/>
    </row>
    <row r="84" spans="1:16" s="154" customFormat="1" ht="11.25" customHeight="1">
      <c r="A84" s="177"/>
      <c r="B84" s="178"/>
      <c r="C84" s="325"/>
      <c r="D84" s="193"/>
      <c r="E84" s="180" t="s">
        <v>302</v>
      </c>
      <c r="F84" s="173">
        <v>400</v>
      </c>
      <c r="G84" s="173">
        <f t="shared" si="3"/>
        <v>2747</v>
      </c>
      <c r="H84" s="174"/>
      <c r="I84" s="174"/>
      <c r="J84" s="174">
        <v>247</v>
      </c>
      <c r="K84" s="174">
        <v>2500</v>
      </c>
      <c r="L84" s="174"/>
      <c r="M84" s="174"/>
      <c r="N84" s="175"/>
      <c r="O84" s="173"/>
      <c r="P84" s="176"/>
    </row>
    <row r="85" spans="1:16" s="154" customFormat="1" ht="11.25" customHeight="1">
      <c r="A85" s="1258" t="s">
        <v>1047</v>
      </c>
      <c r="B85" s="1272"/>
      <c r="C85" s="156" t="s">
        <v>866</v>
      </c>
      <c r="D85" s="156"/>
      <c r="E85" s="179" t="s">
        <v>935</v>
      </c>
      <c r="F85" s="173"/>
      <c r="G85" s="173">
        <f t="shared" si="3"/>
        <v>200</v>
      </c>
      <c r="H85" s="174"/>
      <c r="I85" s="174"/>
      <c r="J85" s="174">
        <v>200</v>
      </c>
      <c r="K85" s="174"/>
      <c r="L85" s="174"/>
      <c r="M85" s="174"/>
      <c r="N85" s="175"/>
      <c r="O85" s="173"/>
      <c r="P85" s="176"/>
    </row>
    <row r="86" spans="1:16" s="154" customFormat="1" ht="11.25" customHeight="1">
      <c r="A86" s="177"/>
      <c r="B86" s="298"/>
      <c r="C86" s="156"/>
      <c r="D86" s="156"/>
      <c r="E86" s="180" t="s">
        <v>273</v>
      </c>
      <c r="F86" s="173"/>
      <c r="G86" s="173">
        <f t="shared" si="3"/>
        <v>200</v>
      </c>
      <c r="H86" s="174"/>
      <c r="I86" s="174"/>
      <c r="J86" s="174">
        <v>200</v>
      </c>
      <c r="K86" s="174"/>
      <c r="L86" s="174"/>
      <c r="M86" s="174"/>
      <c r="N86" s="175"/>
      <c r="O86" s="173"/>
      <c r="P86" s="176"/>
    </row>
    <row r="87" spans="1:16" s="154" customFormat="1" ht="11.25" customHeight="1">
      <c r="A87" s="177"/>
      <c r="B87" s="298"/>
      <c r="C87" s="156"/>
      <c r="D87" s="156"/>
      <c r="E87" s="180" t="s">
        <v>302</v>
      </c>
      <c r="F87" s="173"/>
      <c r="G87" s="173">
        <f t="shared" si="3"/>
        <v>247</v>
      </c>
      <c r="H87" s="174"/>
      <c r="I87" s="174"/>
      <c r="J87" s="174">
        <v>247</v>
      </c>
      <c r="K87" s="174"/>
      <c r="L87" s="174"/>
      <c r="M87" s="174"/>
      <c r="N87" s="175"/>
      <c r="O87" s="173"/>
      <c r="P87" s="176"/>
    </row>
    <row r="88" spans="1:16" s="154" customFormat="1" ht="12">
      <c r="A88" s="1258" t="s">
        <v>1048</v>
      </c>
      <c r="B88" s="1259"/>
      <c r="C88" s="156" t="s">
        <v>865</v>
      </c>
      <c r="D88" s="156"/>
      <c r="E88" s="179" t="s">
        <v>935</v>
      </c>
      <c r="F88" s="173">
        <v>38857</v>
      </c>
      <c r="G88" s="173">
        <f t="shared" si="3"/>
        <v>61614</v>
      </c>
      <c r="H88" s="174">
        <v>39177</v>
      </c>
      <c r="I88" s="174">
        <v>13249</v>
      </c>
      <c r="J88" s="174">
        <v>9188</v>
      </c>
      <c r="K88" s="174"/>
      <c r="L88" s="174"/>
      <c r="M88" s="174"/>
      <c r="N88" s="175"/>
      <c r="O88" s="173"/>
      <c r="P88" s="176"/>
    </row>
    <row r="89" spans="1:16" s="154" customFormat="1" ht="12">
      <c r="A89" s="177"/>
      <c r="B89" s="178"/>
      <c r="C89" s="156"/>
      <c r="D89" s="156"/>
      <c r="E89" s="180" t="s">
        <v>273</v>
      </c>
      <c r="F89" s="173">
        <v>30164</v>
      </c>
      <c r="G89" s="173">
        <f t="shared" si="3"/>
        <v>60613</v>
      </c>
      <c r="H89" s="174">
        <v>39177</v>
      </c>
      <c r="I89" s="174">
        <v>13249</v>
      </c>
      <c r="J89" s="174">
        <v>8187</v>
      </c>
      <c r="K89" s="174"/>
      <c r="L89" s="174"/>
      <c r="M89" s="174"/>
      <c r="N89" s="175"/>
      <c r="O89" s="173"/>
      <c r="P89" s="176"/>
    </row>
    <row r="90" spans="1:16" s="154" customFormat="1" ht="12">
      <c r="A90" s="177"/>
      <c r="B90" s="178"/>
      <c r="C90" s="156"/>
      <c r="D90" s="156"/>
      <c r="E90" s="180" t="s">
        <v>302</v>
      </c>
      <c r="F90" s="173">
        <v>25918</v>
      </c>
      <c r="G90" s="173">
        <f t="shared" si="3"/>
        <v>49678</v>
      </c>
      <c r="H90" s="174">
        <v>35047</v>
      </c>
      <c r="I90" s="174">
        <v>12095</v>
      </c>
      <c r="J90" s="174">
        <v>2536</v>
      </c>
      <c r="K90" s="174"/>
      <c r="L90" s="174"/>
      <c r="M90" s="174"/>
      <c r="N90" s="175"/>
      <c r="O90" s="173"/>
      <c r="P90" s="176"/>
    </row>
    <row r="91" spans="1:16" s="154" customFormat="1" ht="12">
      <c r="A91" s="1258" t="s">
        <v>1049</v>
      </c>
      <c r="B91" s="1259"/>
      <c r="C91" s="156" t="s">
        <v>867</v>
      </c>
      <c r="D91" s="156"/>
      <c r="E91" s="179" t="s">
        <v>935</v>
      </c>
      <c r="F91" s="173"/>
      <c r="G91" s="173">
        <f t="shared" si="3"/>
        <v>4000</v>
      </c>
      <c r="H91" s="174"/>
      <c r="I91" s="174"/>
      <c r="J91" s="174">
        <v>4000</v>
      </c>
      <c r="K91" s="174"/>
      <c r="L91" s="174"/>
      <c r="M91" s="174"/>
      <c r="N91" s="175"/>
      <c r="O91" s="173"/>
      <c r="P91" s="176"/>
    </row>
    <row r="92" spans="1:16" s="154" customFormat="1" ht="12">
      <c r="A92" s="177"/>
      <c r="B92" s="178"/>
      <c r="C92" s="156"/>
      <c r="D92" s="156"/>
      <c r="E92" s="180" t="s">
        <v>273</v>
      </c>
      <c r="F92" s="173"/>
      <c r="G92" s="173">
        <f t="shared" si="3"/>
        <v>4000</v>
      </c>
      <c r="H92" s="174"/>
      <c r="I92" s="174"/>
      <c r="J92" s="174">
        <v>4000</v>
      </c>
      <c r="K92" s="174"/>
      <c r="L92" s="174"/>
      <c r="M92" s="174"/>
      <c r="N92" s="175"/>
      <c r="O92" s="173"/>
      <c r="P92" s="176"/>
    </row>
    <row r="93" spans="1:16" s="154" customFormat="1" ht="12">
      <c r="A93" s="177"/>
      <c r="B93" s="178"/>
      <c r="C93" s="156"/>
      <c r="D93" s="156"/>
      <c r="E93" s="180" t="s">
        <v>302</v>
      </c>
      <c r="F93" s="173"/>
      <c r="G93" s="173">
        <f t="shared" si="3"/>
        <v>2179</v>
      </c>
      <c r="H93" s="174"/>
      <c r="I93" s="174"/>
      <c r="J93" s="174">
        <v>2179</v>
      </c>
      <c r="K93" s="174"/>
      <c r="L93" s="174"/>
      <c r="M93" s="174"/>
      <c r="N93" s="175"/>
      <c r="O93" s="173"/>
      <c r="P93" s="176"/>
    </row>
    <row r="94" spans="1:16" s="154" customFormat="1" ht="12">
      <c r="A94" s="1258" t="s">
        <v>1050</v>
      </c>
      <c r="B94" s="1259"/>
      <c r="C94" s="186" t="s">
        <v>868</v>
      </c>
      <c r="D94" s="186"/>
      <c r="E94" s="179" t="s">
        <v>935</v>
      </c>
      <c r="F94" s="173"/>
      <c r="G94" s="173">
        <f t="shared" si="3"/>
        <v>30660</v>
      </c>
      <c r="H94" s="184"/>
      <c r="I94" s="184"/>
      <c r="J94" s="184">
        <v>5200</v>
      </c>
      <c r="K94" s="184">
        <v>19460</v>
      </c>
      <c r="L94" s="184"/>
      <c r="M94" s="184">
        <v>1600</v>
      </c>
      <c r="N94" s="185">
        <v>4400</v>
      </c>
      <c r="O94" s="173"/>
      <c r="P94" s="176"/>
    </row>
    <row r="95" spans="1:16" s="154" customFormat="1" ht="12">
      <c r="A95" s="177"/>
      <c r="B95" s="178"/>
      <c r="C95" s="156"/>
      <c r="D95" s="156"/>
      <c r="E95" s="180" t="s">
        <v>273</v>
      </c>
      <c r="F95" s="173">
        <v>13764</v>
      </c>
      <c r="G95" s="173">
        <f t="shared" si="3"/>
        <v>44140</v>
      </c>
      <c r="H95" s="174"/>
      <c r="I95" s="174"/>
      <c r="J95" s="174">
        <v>5200</v>
      </c>
      <c r="K95" s="174">
        <v>19176</v>
      </c>
      <c r="L95" s="174"/>
      <c r="M95" s="174">
        <v>12484</v>
      </c>
      <c r="N95" s="175">
        <v>7280</v>
      </c>
      <c r="O95" s="173"/>
      <c r="P95" s="176"/>
    </row>
    <row r="96" spans="1:16" s="154" customFormat="1" ht="12">
      <c r="A96" s="177"/>
      <c r="B96" s="178"/>
      <c r="C96" s="156"/>
      <c r="D96" s="156"/>
      <c r="E96" s="180" t="s">
        <v>302</v>
      </c>
      <c r="F96" s="173">
        <v>380</v>
      </c>
      <c r="G96" s="173">
        <f t="shared" si="3"/>
        <v>26438</v>
      </c>
      <c r="H96" s="174"/>
      <c r="I96" s="174"/>
      <c r="J96" s="174">
        <v>4460</v>
      </c>
      <c r="K96" s="174">
        <v>19098</v>
      </c>
      <c r="L96" s="174"/>
      <c r="M96" s="174"/>
      <c r="N96" s="175">
        <v>2880</v>
      </c>
      <c r="O96" s="173"/>
      <c r="P96" s="176"/>
    </row>
    <row r="97" spans="1:16" s="154" customFormat="1" ht="12">
      <c r="A97" s="1258"/>
      <c r="B97" s="1259"/>
      <c r="C97" s="156" t="s">
        <v>869</v>
      </c>
      <c r="D97" s="156"/>
      <c r="E97" s="179" t="s">
        <v>935</v>
      </c>
      <c r="F97" s="173"/>
      <c r="G97" s="173">
        <f t="shared" si="3"/>
        <v>11100</v>
      </c>
      <c r="H97" s="174"/>
      <c r="I97" s="174"/>
      <c r="J97" s="174">
        <v>6100</v>
      </c>
      <c r="K97" s="174">
        <v>5000</v>
      </c>
      <c r="L97" s="174"/>
      <c r="M97" s="174"/>
      <c r="N97" s="175"/>
      <c r="O97" s="173"/>
      <c r="P97" s="176"/>
    </row>
    <row r="98" spans="1:16" s="154" customFormat="1" ht="12">
      <c r="A98" s="177"/>
      <c r="B98" s="178"/>
      <c r="C98" s="156"/>
      <c r="D98" s="156"/>
      <c r="E98" s="180" t="s">
        <v>273</v>
      </c>
      <c r="F98" s="173"/>
      <c r="G98" s="173">
        <f t="shared" si="3"/>
        <v>17492</v>
      </c>
      <c r="H98" s="174"/>
      <c r="I98" s="174"/>
      <c r="J98" s="174">
        <v>6100</v>
      </c>
      <c r="K98" s="174">
        <v>11392</v>
      </c>
      <c r="L98" s="174"/>
      <c r="M98" s="174"/>
      <c r="N98" s="175"/>
      <c r="O98" s="173"/>
      <c r="P98" s="176"/>
    </row>
    <row r="99" spans="1:16" s="154" customFormat="1" ht="12">
      <c r="A99" s="177"/>
      <c r="B99" s="178"/>
      <c r="C99" s="156"/>
      <c r="D99" s="156"/>
      <c r="E99" s="180" t="s">
        <v>302</v>
      </c>
      <c r="F99" s="173"/>
      <c r="G99" s="173">
        <f t="shared" si="3"/>
        <v>19787</v>
      </c>
      <c r="H99" s="174"/>
      <c r="I99" s="174"/>
      <c r="J99" s="174">
        <v>8395</v>
      </c>
      <c r="K99" s="174">
        <v>11392</v>
      </c>
      <c r="L99" s="174"/>
      <c r="M99" s="174"/>
      <c r="N99" s="175"/>
      <c r="O99" s="173"/>
      <c r="P99" s="176"/>
    </row>
    <row r="100" spans="1:16" s="154" customFormat="1" ht="12">
      <c r="A100" s="1258"/>
      <c r="B100" s="1259"/>
      <c r="C100" s="186" t="s">
        <v>870</v>
      </c>
      <c r="D100" s="186"/>
      <c r="E100" s="179" t="s">
        <v>935</v>
      </c>
      <c r="F100" s="173"/>
      <c r="G100" s="173">
        <f t="shared" si="3"/>
        <v>9000</v>
      </c>
      <c r="H100" s="184"/>
      <c r="I100" s="184"/>
      <c r="J100" s="184">
        <v>9000</v>
      </c>
      <c r="K100" s="184"/>
      <c r="L100" s="184"/>
      <c r="M100" s="184"/>
      <c r="N100" s="185"/>
      <c r="O100" s="173"/>
      <c r="P100" s="176"/>
    </row>
    <row r="101" spans="1:16" s="390" customFormat="1" ht="12">
      <c r="A101" s="296"/>
      <c r="B101" s="299"/>
      <c r="C101" s="156"/>
      <c r="D101" s="156"/>
      <c r="E101" s="180" t="s">
        <v>273</v>
      </c>
      <c r="F101" s="194"/>
      <c r="G101" s="173">
        <f t="shared" si="3"/>
        <v>16173</v>
      </c>
      <c r="H101" s="174"/>
      <c r="I101" s="174"/>
      <c r="J101" s="174">
        <v>15813</v>
      </c>
      <c r="K101" s="174"/>
      <c r="L101" s="174"/>
      <c r="M101" s="174"/>
      <c r="N101" s="175">
        <v>360</v>
      </c>
      <c r="O101" s="194"/>
      <c r="P101" s="195"/>
    </row>
    <row r="102" spans="1:16" s="390" customFormat="1" ht="12">
      <c r="A102" s="296"/>
      <c r="B102" s="299"/>
      <c r="C102" s="156"/>
      <c r="D102" s="156"/>
      <c r="E102" s="180" t="s">
        <v>302</v>
      </c>
      <c r="F102" s="194">
        <v>3210</v>
      </c>
      <c r="G102" s="173">
        <f t="shared" si="3"/>
        <v>14905</v>
      </c>
      <c r="H102" s="174"/>
      <c r="I102" s="174"/>
      <c r="J102" s="174">
        <v>12045</v>
      </c>
      <c r="K102" s="174">
        <v>2500</v>
      </c>
      <c r="L102" s="174"/>
      <c r="M102" s="174"/>
      <c r="N102" s="175">
        <v>360</v>
      </c>
      <c r="O102" s="194"/>
      <c r="P102" s="195"/>
    </row>
    <row r="103" spans="1:16" s="154" customFormat="1" ht="12">
      <c r="A103" s="1276"/>
      <c r="B103" s="1277"/>
      <c r="C103" s="156" t="s">
        <v>1158</v>
      </c>
      <c r="D103" s="156"/>
      <c r="E103" s="179" t="s">
        <v>935</v>
      </c>
      <c r="F103" s="194"/>
      <c r="G103" s="194">
        <f aca="true" t="shared" si="4" ref="G103:G148">SUM(H103:P103)</f>
        <v>9000</v>
      </c>
      <c r="H103" s="174"/>
      <c r="I103" s="174"/>
      <c r="J103" s="174">
        <v>4000</v>
      </c>
      <c r="K103" s="174">
        <v>5000</v>
      </c>
      <c r="L103" s="174"/>
      <c r="M103" s="174"/>
      <c r="N103" s="175"/>
      <c r="O103" s="194"/>
      <c r="P103" s="195"/>
    </row>
    <row r="104" spans="1:16" s="154" customFormat="1" ht="12">
      <c r="A104" s="177"/>
      <c r="B104" s="178"/>
      <c r="C104" s="156"/>
      <c r="D104" s="156"/>
      <c r="E104" s="180" t="s">
        <v>273</v>
      </c>
      <c r="F104" s="173">
        <v>1000</v>
      </c>
      <c r="G104" s="173">
        <f t="shared" si="4"/>
        <v>12510</v>
      </c>
      <c r="H104" s="174"/>
      <c r="I104" s="174"/>
      <c r="J104" s="174">
        <v>4950</v>
      </c>
      <c r="K104" s="174">
        <v>5050</v>
      </c>
      <c r="L104" s="174"/>
      <c r="M104" s="174"/>
      <c r="N104" s="175">
        <v>2510</v>
      </c>
      <c r="O104" s="173"/>
      <c r="P104" s="176"/>
    </row>
    <row r="105" spans="1:16" s="154" customFormat="1" ht="12">
      <c r="A105" s="177"/>
      <c r="B105" s="178"/>
      <c r="C105" s="156"/>
      <c r="D105" s="156"/>
      <c r="E105" s="180" t="s">
        <v>302</v>
      </c>
      <c r="F105" s="173">
        <v>1100</v>
      </c>
      <c r="G105" s="173">
        <f t="shared" si="4"/>
        <v>14257</v>
      </c>
      <c r="H105" s="174"/>
      <c r="I105" s="174"/>
      <c r="J105" s="174">
        <v>6697</v>
      </c>
      <c r="K105" s="174">
        <v>5050</v>
      </c>
      <c r="L105" s="174"/>
      <c r="M105" s="174"/>
      <c r="N105" s="175">
        <v>2510</v>
      </c>
      <c r="O105" s="173"/>
      <c r="P105" s="176"/>
    </row>
    <row r="106" spans="1:16" s="154" customFormat="1" ht="12" customHeight="1">
      <c r="A106" s="1258" t="s">
        <v>1045</v>
      </c>
      <c r="B106" s="1259"/>
      <c r="C106" s="186" t="s">
        <v>871</v>
      </c>
      <c r="D106" s="186"/>
      <c r="E106" s="179" t="s">
        <v>935</v>
      </c>
      <c r="F106" s="173"/>
      <c r="G106" s="173">
        <f t="shared" si="4"/>
        <v>1800</v>
      </c>
      <c r="H106" s="187"/>
      <c r="I106" s="187"/>
      <c r="J106" s="188">
        <v>1800</v>
      </c>
      <c r="K106" s="188"/>
      <c r="L106" s="189"/>
      <c r="M106" s="188"/>
      <c r="N106" s="185"/>
      <c r="O106" s="173"/>
      <c r="P106" s="176"/>
    </row>
    <row r="107" spans="1:16" s="154" customFormat="1" ht="12" customHeight="1">
      <c r="A107" s="177"/>
      <c r="B107" s="178"/>
      <c r="C107" s="186"/>
      <c r="D107" s="186"/>
      <c r="E107" s="180" t="s">
        <v>273</v>
      </c>
      <c r="F107" s="173"/>
      <c r="G107" s="173">
        <f t="shared" si="4"/>
        <v>1800</v>
      </c>
      <c r="H107" s="187"/>
      <c r="I107" s="187"/>
      <c r="J107" s="188">
        <v>1800</v>
      </c>
      <c r="K107" s="188"/>
      <c r="L107" s="189"/>
      <c r="M107" s="188"/>
      <c r="N107" s="185"/>
      <c r="O107" s="173"/>
      <c r="P107" s="176"/>
    </row>
    <row r="108" spans="1:16" s="154" customFormat="1" ht="12" customHeight="1">
      <c r="A108" s="177"/>
      <c r="B108" s="178"/>
      <c r="C108" s="186"/>
      <c r="D108" s="186"/>
      <c r="E108" s="180" t="s">
        <v>302</v>
      </c>
      <c r="F108" s="173"/>
      <c r="G108" s="173">
        <f t="shared" si="4"/>
        <v>1779</v>
      </c>
      <c r="H108" s="187"/>
      <c r="I108" s="187"/>
      <c r="J108" s="188">
        <v>1779</v>
      </c>
      <c r="K108" s="188"/>
      <c r="L108" s="189"/>
      <c r="M108" s="188"/>
      <c r="N108" s="185"/>
      <c r="O108" s="173"/>
      <c r="P108" s="176"/>
    </row>
    <row r="109" spans="1:16" s="154" customFormat="1" ht="12" customHeight="1">
      <c r="A109" s="177"/>
      <c r="B109" s="178"/>
      <c r="C109" s="186" t="s">
        <v>1159</v>
      </c>
      <c r="D109" s="186"/>
      <c r="E109" s="179" t="s">
        <v>935</v>
      </c>
      <c r="F109" s="173">
        <v>5600</v>
      </c>
      <c r="G109" s="173">
        <f t="shared" si="4"/>
        <v>30958</v>
      </c>
      <c r="H109" s="187"/>
      <c r="I109" s="187"/>
      <c r="J109" s="188"/>
      <c r="K109" s="188"/>
      <c r="L109" s="189"/>
      <c r="M109" s="188"/>
      <c r="N109" s="185">
        <v>30958</v>
      </c>
      <c r="O109" s="173"/>
      <c r="P109" s="176"/>
    </row>
    <row r="110" spans="1:16" s="154" customFormat="1" ht="12" customHeight="1">
      <c r="A110" s="177"/>
      <c r="B110" s="178"/>
      <c r="C110" s="186"/>
      <c r="D110" s="186"/>
      <c r="E110" s="180" t="s">
        <v>273</v>
      </c>
      <c r="F110" s="173">
        <v>12200</v>
      </c>
      <c r="G110" s="173">
        <f t="shared" si="4"/>
        <v>37558</v>
      </c>
      <c r="H110" s="187"/>
      <c r="I110" s="187"/>
      <c r="J110" s="188"/>
      <c r="K110" s="188"/>
      <c r="L110" s="189"/>
      <c r="M110" s="188"/>
      <c r="N110" s="185">
        <v>37558</v>
      </c>
      <c r="O110" s="173"/>
      <c r="P110" s="176"/>
    </row>
    <row r="111" spans="1:16" s="154" customFormat="1" ht="12" customHeight="1">
      <c r="A111" s="177"/>
      <c r="B111" s="178"/>
      <c r="C111" s="186"/>
      <c r="D111" s="186"/>
      <c r="E111" s="180" t="s">
        <v>302</v>
      </c>
      <c r="F111" s="173">
        <v>12170</v>
      </c>
      <c r="G111" s="173">
        <f t="shared" si="4"/>
        <v>37632</v>
      </c>
      <c r="H111" s="187"/>
      <c r="I111" s="187"/>
      <c r="J111" s="188"/>
      <c r="K111" s="188"/>
      <c r="L111" s="189"/>
      <c r="M111" s="188"/>
      <c r="N111" s="185">
        <v>37632</v>
      </c>
      <c r="O111" s="173"/>
      <c r="P111" s="176"/>
    </row>
    <row r="112" spans="1:16" s="154" customFormat="1" ht="12" customHeight="1">
      <c r="A112" s="177"/>
      <c r="B112" s="178"/>
      <c r="C112" s="186" t="s">
        <v>111</v>
      </c>
      <c r="D112" s="186"/>
      <c r="E112" s="179" t="s">
        <v>935</v>
      </c>
      <c r="F112" s="173">
        <v>195423</v>
      </c>
      <c r="G112" s="173">
        <f t="shared" si="4"/>
        <v>334637</v>
      </c>
      <c r="H112" s="187"/>
      <c r="I112" s="187"/>
      <c r="J112" s="188"/>
      <c r="K112" s="188"/>
      <c r="L112" s="189"/>
      <c r="M112" s="188"/>
      <c r="N112" s="185">
        <v>334637</v>
      </c>
      <c r="O112" s="173"/>
      <c r="P112" s="176"/>
    </row>
    <row r="113" spans="1:16" s="154" customFormat="1" ht="12" customHeight="1">
      <c r="A113" s="177"/>
      <c r="B113" s="178"/>
      <c r="C113" s="186"/>
      <c r="D113" s="186"/>
      <c r="E113" s="180" t="s">
        <v>273</v>
      </c>
      <c r="F113" s="173">
        <v>195423</v>
      </c>
      <c r="G113" s="173">
        <f t="shared" si="4"/>
        <v>310155</v>
      </c>
      <c r="H113" s="187"/>
      <c r="I113" s="187"/>
      <c r="J113" s="188"/>
      <c r="K113" s="188"/>
      <c r="L113" s="189"/>
      <c r="M113" s="188"/>
      <c r="N113" s="185">
        <v>310155</v>
      </c>
      <c r="O113" s="173"/>
      <c r="P113" s="176"/>
    </row>
    <row r="114" spans="1:16" s="154" customFormat="1" ht="12" customHeight="1">
      <c r="A114" s="177"/>
      <c r="B114" s="178"/>
      <c r="C114" s="186"/>
      <c r="D114" s="186"/>
      <c r="E114" s="180" t="s">
        <v>302</v>
      </c>
      <c r="F114" s="173">
        <v>210212</v>
      </c>
      <c r="G114" s="173">
        <f t="shared" si="4"/>
        <v>297858</v>
      </c>
      <c r="H114" s="187"/>
      <c r="I114" s="187"/>
      <c r="J114" s="188"/>
      <c r="K114" s="188"/>
      <c r="L114" s="189"/>
      <c r="M114" s="188"/>
      <c r="N114" s="185">
        <v>297858</v>
      </c>
      <c r="O114" s="173"/>
      <c r="P114" s="176"/>
    </row>
    <row r="115" spans="1:16" s="154" customFormat="1" ht="12">
      <c r="A115" s="1305" t="s">
        <v>985</v>
      </c>
      <c r="B115" s="1306"/>
      <c r="C115" s="179" t="s">
        <v>1073</v>
      </c>
      <c r="D115" s="179"/>
      <c r="E115" s="179" t="s">
        <v>935</v>
      </c>
      <c r="F115" s="173">
        <v>5994</v>
      </c>
      <c r="G115" s="173">
        <f t="shared" si="4"/>
        <v>9560</v>
      </c>
      <c r="H115" s="173"/>
      <c r="I115" s="173"/>
      <c r="J115" s="173">
        <v>9560</v>
      </c>
      <c r="K115" s="173"/>
      <c r="L115" s="173"/>
      <c r="M115" s="173"/>
      <c r="N115" s="173"/>
      <c r="O115" s="179"/>
      <c r="P115" s="176"/>
    </row>
    <row r="116" spans="1:16" s="154" customFormat="1" ht="12">
      <c r="A116" s="337"/>
      <c r="B116" s="385"/>
      <c r="C116" s="524"/>
      <c r="D116" s="525"/>
      <c r="E116" s="179" t="s">
        <v>273</v>
      </c>
      <c r="F116" s="173">
        <v>5994</v>
      </c>
      <c r="G116" s="173">
        <f>SUM(H116:P116)</f>
        <v>9560</v>
      </c>
      <c r="H116" s="173"/>
      <c r="I116" s="173"/>
      <c r="J116" s="173">
        <v>8189</v>
      </c>
      <c r="K116" s="173"/>
      <c r="L116" s="173"/>
      <c r="M116" s="173">
        <v>1371</v>
      </c>
      <c r="N116" s="173"/>
      <c r="O116" s="179"/>
      <c r="P116" s="176"/>
    </row>
    <row r="117" spans="1:16" s="154" customFormat="1" ht="12.75" thickBot="1">
      <c r="A117" s="396"/>
      <c r="B117" s="407"/>
      <c r="C117" s="420"/>
      <c r="D117" s="419"/>
      <c r="E117" s="166" t="s">
        <v>302</v>
      </c>
      <c r="F117" s="543">
        <v>5957</v>
      </c>
      <c r="G117" s="543">
        <f>SUM(H117:P117)</f>
        <v>9913</v>
      </c>
      <c r="H117" s="543"/>
      <c r="I117" s="543"/>
      <c r="J117" s="543">
        <v>8542</v>
      </c>
      <c r="K117" s="543"/>
      <c r="L117" s="543"/>
      <c r="M117" s="543">
        <v>1371</v>
      </c>
      <c r="N117" s="543"/>
      <c r="O117" s="166"/>
      <c r="P117" s="544"/>
    </row>
    <row r="118" spans="1:16" s="154" customFormat="1" ht="12.75" thickTop="1">
      <c r="A118" s="1261" t="s">
        <v>845</v>
      </c>
      <c r="B118" s="1262"/>
      <c r="C118" s="1262"/>
      <c r="D118" s="1262"/>
      <c r="E118" s="1263"/>
      <c r="F118" s="1294" t="s">
        <v>1015</v>
      </c>
      <c r="G118" s="1291" t="s">
        <v>847</v>
      </c>
      <c r="H118" s="149" t="s">
        <v>848</v>
      </c>
      <c r="I118" s="149"/>
      <c r="J118" s="149"/>
      <c r="K118" s="150"/>
      <c r="L118" s="150"/>
      <c r="M118" s="149" t="s">
        <v>981</v>
      </c>
      <c r="N118" s="151"/>
      <c r="O118" s="152" t="s">
        <v>982</v>
      </c>
      <c r="P118" s="153" t="s">
        <v>805</v>
      </c>
    </row>
    <row r="119" spans="1:16" s="154" customFormat="1" ht="12">
      <c r="A119" s="1264"/>
      <c r="B119" s="1309"/>
      <c r="C119" s="1309"/>
      <c r="D119" s="1309"/>
      <c r="E119" s="1266"/>
      <c r="F119" s="1295"/>
      <c r="G119" s="1292"/>
      <c r="H119" s="155"/>
      <c r="I119" s="155"/>
      <c r="J119" s="155"/>
      <c r="K119" s="156"/>
      <c r="L119" s="157"/>
      <c r="M119" s="158" t="s">
        <v>983</v>
      </c>
      <c r="N119" s="155"/>
      <c r="O119" s="159" t="s">
        <v>984</v>
      </c>
      <c r="P119" s="160"/>
    </row>
    <row r="120" spans="1:16" s="154" customFormat="1" ht="12">
      <c r="A120" s="1264"/>
      <c r="B120" s="1309"/>
      <c r="C120" s="1309"/>
      <c r="D120" s="1309"/>
      <c r="E120" s="1266"/>
      <c r="F120" s="1295"/>
      <c r="G120" s="1292"/>
      <c r="H120" s="161" t="s">
        <v>913</v>
      </c>
      <c r="I120" s="161" t="s">
        <v>849</v>
      </c>
      <c r="J120" s="161" t="s">
        <v>850</v>
      </c>
      <c r="K120" s="161" t="s">
        <v>851</v>
      </c>
      <c r="L120" s="161" t="s">
        <v>852</v>
      </c>
      <c r="M120" s="161" t="s">
        <v>839</v>
      </c>
      <c r="N120" s="162" t="s">
        <v>801</v>
      </c>
      <c r="O120" s="163"/>
      <c r="P120" s="160"/>
    </row>
    <row r="121" spans="1:16" s="154" customFormat="1" ht="12.75" thickBot="1">
      <c r="A121" s="1267"/>
      <c r="B121" s="1268"/>
      <c r="C121" s="1268"/>
      <c r="D121" s="1268"/>
      <c r="E121" s="1269"/>
      <c r="F121" s="1296"/>
      <c r="G121" s="1293"/>
      <c r="H121" s="51" t="s">
        <v>853</v>
      </c>
      <c r="I121" s="51" t="s">
        <v>854</v>
      </c>
      <c r="J121" s="51" t="s">
        <v>855</v>
      </c>
      <c r="K121" s="51" t="s">
        <v>856</v>
      </c>
      <c r="L121" s="51" t="s">
        <v>857</v>
      </c>
      <c r="M121" s="164"/>
      <c r="N121" s="165"/>
      <c r="O121" s="166"/>
      <c r="P121" s="167"/>
    </row>
    <row r="122" spans="1:16" s="154" customFormat="1" ht="12.75" thickTop="1">
      <c r="A122" s="1258" t="s">
        <v>1044</v>
      </c>
      <c r="B122" s="1259"/>
      <c r="C122" s="156" t="s">
        <v>872</v>
      </c>
      <c r="D122" s="156"/>
      <c r="E122" s="179" t="s">
        <v>935</v>
      </c>
      <c r="F122" s="173"/>
      <c r="G122" s="173">
        <f t="shared" si="4"/>
        <v>70654</v>
      </c>
      <c r="H122" s="174"/>
      <c r="I122" s="174"/>
      <c r="J122" s="174">
        <v>58154</v>
      </c>
      <c r="K122" s="174"/>
      <c r="L122" s="174"/>
      <c r="M122" s="174"/>
      <c r="N122" s="175">
        <v>12500</v>
      </c>
      <c r="O122" s="179"/>
      <c r="P122" s="176"/>
    </row>
    <row r="123" spans="1:16" s="154" customFormat="1" ht="12">
      <c r="A123" s="177"/>
      <c r="B123" s="178"/>
      <c r="C123" s="156"/>
      <c r="D123" s="156"/>
      <c r="E123" s="180" t="s">
        <v>273</v>
      </c>
      <c r="F123" s="173"/>
      <c r="G123" s="173">
        <f t="shared" si="4"/>
        <v>70654</v>
      </c>
      <c r="H123" s="174"/>
      <c r="I123" s="174"/>
      <c r="J123" s="174">
        <v>57546</v>
      </c>
      <c r="K123" s="174"/>
      <c r="L123" s="174"/>
      <c r="M123" s="174"/>
      <c r="N123" s="175">
        <v>13108</v>
      </c>
      <c r="O123" s="179"/>
      <c r="P123" s="176"/>
    </row>
    <row r="124" spans="1:16" s="154" customFormat="1" ht="12">
      <c r="A124" s="177"/>
      <c r="B124" s="178"/>
      <c r="C124" s="156"/>
      <c r="D124" s="156"/>
      <c r="E124" s="180" t="s">
        <v>302</v>
      </c>
      <c r="F124" s="173"/>
      <c r="G124" s="173">
        <f t="shared" si="4"/>
        <v>67943</v>
      </c>
      <c r="H124" s="174"/>
      <c r="I124" s="174"/>
      <c r="J124" s="174">
        <v>54947</v>
      </c>
      <c r="K124" s="174"/>
      <c r="L124" s="174"/>
      <c r="M124" s="174"/>
      <c r="N124" s="175">
        <v>12996</v>
      </c>
      <c r="O124" s="179"/>
      <c r="P124" s="176"/>
    </row>
    <row r="125" spans="1:16" s="154" customFormat="1" ht="12">
      <c r="A125" s="1258" t="s">
        <v>987</v>
      </c>
      <c r="B125" s="1259"/>
      <c r="C125" s="1252" t="s">
        <v>1025</v>
      </c>
      <c r="D125" s="1255"/>
      <c r="E125" s="179" t="s">
        <v>935</v>
      </c>
      <c r="F125" s="173"/>
      <c r="G125" s="173">
        <f t="shared" si="4"/>
        <v>4802</v>
      </c>
      <c r="H125" s="184"/>
      <c r="I125" s="184"/>
      <c r="J125" s="184">
        <v>4802</v>
      </c>
      <c r="K125" s="184"/>
      <c r="L125" s="184"/>
      <c r="M125" s="184"/>
      <c r="N125" s="185"/>
      <c r="O125" s="179"/>
      <c r="P125" s="176"/>
    </row>
    <row r="126" spans="1:16" s="154" customFormat="1" ht="12">
      <c r="A126" s="296"/>
      <c r="B126" s="391"/>
      <c r="C126" s="192"/>
      <c r="D126" s="193"/>
      <c r="E126" s="180" t="s">
        <v>273</v>
      </c>
      <c r="F126" s="194"/>
      <c r="G126" s="173">
        <f t="shared" si="4"/>
        <v>4802</v>
      </c>
      <c r="H126" s="174"/>
      <c r="I126" s="174"/>
      <c r="J126" s="174">
        <v>4802</v>
      </c>
      <c r="K126" s="174"/>
      <c r="L126" s="174"/>
      <c r="M126" s="174"/>
      <c r="N126" s="175"/>
      <c r="O126" s="180"/>
      <c r="P126" s="195"/>
    </row>
    <row r="127" spans="1:16" s="154" customFormat="1" ht="12">
      <c r="A127" s="296"/>
      <c r="B127" s="391"/>
      <c r="C127" s="192"/>
      <c r="D127" s="193"/>
      <c r="E127" s="180" t="s">
        <v>302</v>
      </c>
      <c r="F127" s="194">
        <v>115</v>
      </c>
      <c r="G127" s="173">
        <f t="shared" si="4"/>
        <v>5199</v>
      </c>
      <c r="H127" s="174"/>
      <c r="I127" s="174"/>
      <c r="J127" s="174">
        <v>5199</v>
      </c>
      <c r="K127" s="174"/>
      <c r="L127" s="174"/>
      <c r="M127" s="174"/>
      <c r="N127" s="175"/>
      <c r="O127" s="180"/>
      <c r="P127" s="195"/>
    </row>
    <row r="128" spans="1:16" s="154" customFormat="1" ht="12">
      <c r="A128" s="1273">
        <v>751922</v>
      </c>
      <c r="B128" s="1274"/>
      <c r="C128" s="1299" t="s">
        <v>988</v>
      </c>
      <c r="D128" s="1300"/>
      <c r="E128" s="180" t="s">
        <v>935</v>
      </c>
      <c r="F128" s="194"/>
      <c r="G128" s="194">
        <f t="shared" si="4"/>
        <v>0</v>
      </c>
      <c r="H128" s="372"/>
      <c r="I128" s="372"/>
      <c r="J128" s="373"/>
      <c r="K128" s="372"/>
      <c r="L128" s="372"/>
      <c r="M128" s="180"/>
      <c r="N128" s="180"/>
      <c r="O128" s="180"/>
      <c r="P128" s="374"/>
    </row>
    <row r="129" spans="1:16" s="154" customFormat="1" ht="12">
      <c r="A129" s="303"/>
      <c r="B129" s="304"/>
      <c r="C129" s="327"/>
      <c r="D129" s="327"/>
      <c r="E129" s="180" t="s">
        <v>273</v>
      </c>
      <c r="F129" s="173"/>
      <c r="G129" s="173">
        <f t="shared" si="4"/>
        <v>0</v>
      </c>
      <c r="H129" s="333"/>
      <c r="I129" s="333"/>
      <c r="J129" s="211"/>
      <c r="K129" s="211"/>
      <c r="L129" s="333"/>
      <c r="M129" s="157"/>
      <c r="N129" s="156"/>
      <c r="O129" s="179"/>
      <c r="P129" s="214"/>
    </row>
    <row r="130" spans="1:16" s="154" customFormat="1" ht="12">
      <c r="A130" s="303"/>
      <c r="B130" s="304"/>
      <c r="C130" s="327"/>
      <c r="D130" s="327"/>
      <c r="E130" s="180" t="s">
        <v>302</v>
      </c>
      <c r="F130" s="173"/>
      <c r="G130" s="173">
        <f t="shared" si="4"/>
        <v>10148</v>
      </c>
      <c r="H130" s="333"/>
      <c r="I130" s="333"/>
      <c r="J130" s="211"/>
      <c r="K130" s="211">
        <v>10148</v>
      </c>
      <c r="L130" s="333"/>
      <c r="M130" s="157"/>
      <c r="N130" s="156"/>
      <c r="O130" s="179"/>
      <c r="P130" s="214"/>
    </row>
    <row r="131" spans="1:16" s="154" customFormat="1" ht="12">
      <c r="A131" s="1258" t="s">
        <v>1040</v>
      </c>
      <c r="B131" s="1272"/>
      <c r="C131" s="156" t="s">
        <v>986</v>
      </c>
      <c r="D131" s="156"/>
      <c r="E131" s="179" t="s">
        <v>935</v>
      </c>
      <c r="F131" s="173">
        <v>2650933</v>
      </c>
      <c r="G131" s="173">
        <f t="shared" si="4"/>
        <v>0</v>
      </c>
      <c r="H131" s="174"/>
      <c r="I131" s="174"/>
      <c r="J131" s="174"/>
      <c r="K131" s="174"/>
      <c r="L131" s="174"/>
      <c r="M131" s="174"/>
      <c r="N131" s="175"/>
      <c r="O131" s="179"/>
      <c r="P131" s="176"/>
    </row>
    <row r="132" spans="1:16" s="154" customFormat="1" ht="12">
      <c r="A132" s="177"/>
      <c r="B132" s="298"/>
      <c r="C132" s="156"/>
      <c r="D132" s="156"/>
      <c r="E132" s="180" t="s">
        <v>273</v>
      </c>
      <c r="F132" s="173">
        <v>2722385</v>
      </c>
      <c r="G132" s="173">
        <f t="shared" si="4"/>
        <v>0</v>
      </c>
      <c r="H132" s="174"/>
      <c r="I132" s="174"/>
      <c r="J132" s="174"/>
      <c r="K132" s="174"/>
      <c r="L132" s="174"/>
      <c r="M132" s="174"/>
      <c r="N132" s="175"/>
      <c r="O132" s="179"/>
      <c r="P132" s="176"/>
    </row>
    <row r="133" spans="1:16" s="154" customFormat="1" ht="12">
      <c r="A133" s="177"/>
      <c r="B133" s="298"/>
      <c r="C133" s="156"/>
      <c r="D133" s="156"/>
      <c r="E133" s="180" t="s">
        <v>302</v>
      </c>
      <c r="F133" s="173">
        <v>2802676</v>
      </c>
      <c r="G133" s="173">
        <f t="shared" si="4"/>
        <v>0</v>
      </c>
      <c r="H133" s="174"/>
      <c r="I133" s="174"/>
      <c r="J133" s="174"/>
      <c r="K133" s="174"/>
      <c r="L133" s="174"/>
      <c r="M133" s="174"/>
      <c r="N133" s="175"/>
      <c r="O133" s="179"/>
      <c r="P133" s="176"/>
    </row>
    <row r="134" spans="1:16" s="154" customFormat="1" ht="12">
      <c r="A134" s="1258" t="s">
        <v>1041</v>
      </c>
      <c r="B134" s="1259"/>
      <c r="C134" s="182" t="s">
        <v>998</v>
      </c>
      <c r="D134" s="183"/>
      <c r="E134" s="179" t="s">
        <v>935</v>
      </c>
      <c r="F134" s="173"/>
      <c r="G134" s="173">
        <f t="shared" si="4"/>
        <v>7000</v>
      </c>
      <c r="H134" s="184"/>
      <c r="I134" s="184"/>
      <c r="J134" s="184"/>
      <c r="K134" s="184">
        <v>7000</v>
      </c>
      <c r="L134" s="184"/>
      <c r="M134" s="184"/>
      <c r="N134" s="185"/>
      <c r="O134" s="179"/>
      <c r="P134" s="176"/>
    </row>
    <row r="135" spans="1:16" s="154" customFormat="1" ht="12">
      <c r="A135" s="177"/>
      <c r="B135" s="178"/>
      <c r="C135" s="325"/>
      <c r="D135" s="193"/>
      <c r="E135" s="180" t="s">
        <v>273</v>
      </c>
      <c r="F135" s="173"/>
      <c r="G135" s="173">
        <f t="shared" si="4"/>
        <v>7000</v>
      </c>
      <c r="H135" s="174"/>
      <c r="I135" s="174"/>
      <c r="J135" s="174"/>
      <c r="K135" s="174">
        <v>7000</v>
      </c>
      <c r="L135" s="174"/>
      <c r="M135" s="174"/>
      <c r="N135" s="175"/>
      <c r="O135" s="179"/>
      <c r="P135" s="176"/>
    </row>
    <row r="136" spans="1:16" s="154" customFormat="1" ht="12">
      <c r="A136" s="177"/>
      <c r="B136" s="178"/>
      <c r="C136" s="325"/>
      <c r="D136" s="193"/>
      <c r="E136" s="180" t="s">
        <v>302</v>
      </c>
      <c r="F136" s="173"/>
      <c r="G136" s="173">
        <f t="shared" si="4"/>
        <v>7000</v>
      </c>
      <c r="H136" s="174"/>
      <c r="I136" s="174"/>
      <c r="J136" s="174"/>
      <c r="K136" s="174">
        <v>7000</v>
      </c>
      <c r="L136" s="174"/>
      <c r="M136" s="174"/>
      <c r="N136" s="175"/>
      <c r="O136" s="179"/>
      <c r="P136" s="176"/>
    </row>
    <row r="137" spans="1:16" s="154" customFormat="1" ht="12" customHeight="1">
      <c r="A137" s="1258" t="s">
        <v>1042</v>
      </c>
      <c r="B137" s="1259"/>
      <c r="C137" s="156" t="s">
        <v>999</v>
      </c>
      <c r="D137" s="156"/>
      <c r="E137" s="179" t="s">
        <v>935</v>
      </c>
      <c r="F137" s="173">
        <v>3800</v>
      </c>
      <c r="G137" s="173">
        <f t="shared" si="4"/>
        <v>14707</v>
      </c>
      <c r="H137" s="174"/>
      <c r="I137" s="174"/>
      <c r="J137" s="174">
        <v>5000</v>
      </c>
      <c r="K137" s="174">
        <v>7000</v>
      </c>
      <c r="L137" s="174"/>
      <c r="M137" s="174">
        <v>2707</v>
      </c>
      <c r="N137" s="175"/>
      <c r="O137" s="179"/>
      <c r="P137" s="176"/>
    </row>
    <row r="138" spans="1:16" s="154" customFormat="1" ht="12" customHeight="1">
      <c r="A138" s="177"/>
      <c r="B138" s="178"/>
      <c r="C138" s="156"/>
      <c r="D138" s="156"/>
      <c r="E138" s="180" t="s">
        <v>273</v>
      </c>
      <c r="F138" s="173">
        <v>3800</v>
      </c>
      <c r="G138" s="173">
        <f t="shared" si="4"/>
        <v>20639</v>
      </c>
      <c r="H138" s="174"/>
      <c r="I138" s="174"/>
      <c r="J138" s="174">
        <v>10932</v>
      </c>
      <c r="K138" s="174">
        <v>7000</v>
      </c>
      <c r="L138" s="174"/>
      <c r="M138" s="174">
        <v>2707</v>
      </c>
      <c r="N138" s="175"/>
      <c r="O138" s="179"/>
      <c r="P138" s="176"/>
    </row>
    <row r="139" spans="1:16" s="154" customFormat="1" ht="12" customHeight="1">
      <c r="A139" s="177"/>
      <c r="B139" s="178"/>
      <c r="C139" s="156"/>
      <c r="D139" s="156"/>
      <c r="E139" s="180" t="s">
        <v>302</v>
      </c>
      <c r="F139" s="173">
        <v>3219</v>
      </c>
      <c r="G139" s="173">
        <f t="shared" si="4"/>
        <v>20462</v>
      </c>
      <c r="H139" s="174">
        <v>300</v>
      </c>
      <c r="I139" s="174">
        <v>84</v>
      </c>
      <c r="J139" s="174">
        <v>10754</v>
      </c>
      <c r="K139" s="174">
        <v>6507</v>
      </c>
      <c r="L139" s="174"/>
      <c r="M139" s="174">
        <v>2817</v>
      </c>
      <c r="N139" s="175"/>
      <c r="O139" s="179"/>
      <c r="P139" s="176"/>
    </row>
    <row r="140" spans="1:16" s="154" customFormat="1" ht="12" customHeight="1">
      <c r="A140" s="177"/>
      <c r="B140" s="178"/>
      <c r="C140" s="156" t="s">
        <v>140</v>
      </c>
      <c r="D140" s="156"/>
      <c r="E140" s="179" t="s">
        <v>935</v>
      </c>
      <c r="F140" s="173"/>
      <c r="G140" s="173">
        <f t="shared" si="4"/>
        <v>20000</v>
      </c>
      <c r="H140" s="174"/>
      <c r="I140" s="174"/>
      <c r="J140" s="174"/>
      <c r="K140" s="174"/>
      <c r="L140" s="174"/>
      <c r="M140" s="174"/>
      <c r="N140" s="175">
        <v>20000</v>
      </c>
      <c r="O140" s="179"/>
      <c r="P140" s="176"/>
    </row>
    <row r="141" spans="1:16" s="154" customFormat="1" ht="12" customHeight="1">
      <c r="A141" s="177"/>
      <c r="B141" s="178"/>
      <c r="C141" s="156"/>
      <c r="D141" s="156"/>
      <c r="E141" s="180" t="s">
        <v>273</v>
      </c>
      <c r="F141" s="173"/>
      <c r="G141" s="173">
        <f t="shared" si="4"/>
        <v>20000</v>
      </c>
      <c r="H141" s="174"/>
      <c r="I141" s="174"/>
      <c r="J141" s="174"/>
      <c r="K141" s="174"/>
      <c r="L141" s="174"/>
      <c r="M141" s="174"/>
      <c r="N141" s="175">
        <v>20000</v>
      </c>
      <c r="O141" s="179"/>
      <c r="P141" s="176"/>
    </row>
    <row r="142" spans="1:16" s="154" customFormat="1" ht="12" customHeight="1">
      <c r="A142" s="177"/>
      <c r="B142" s="178"/>
      <c r="C142" s="156"/>
      <c r="D142" s="156"/>
      <c r="E142" s="180" t="s">
        <v>302</v>
      </c>
      <c r="F142" s="173"/>
      <c r="G142" s="173">
        <f t="shared" si="4"/>
        <v>2864</v>
      </c>
      <c r="H142" s="174"/>
      <c r="I142" s="174"/>
      <c r="J142" s="174"/>
      <c r="K142" s="174"/>
      <c r="L142" s="174"/>
      <c r="M142" s="174"/>
      <c r="N142" s="175">
        <v>2864</v>
      </c>
      <c r="O142" s="179"/>
      <c r="P142" s="176"/>
    </row>
    <row r="143" spans="1:16" s="154" customFormat="1" ht="12">
      <c r="A143" s="177"/>
      <c r="B143" s="178"/>
      <c r="C143" s="156" t="s">
        <v>1006</v>
      </c>
      <c r="D143" s="156"/>
      <c r="E143" s="179" t="s">
        <v>789</v>
      </c>
      <c r="F143" s="173"/>
      <c r="G143" s="173">
        <f t="shared" si="4"/>
        <v>8500</v>
      </c>
      <c r="H143" s="174"/>
      <c r="I143" s="174"/>
      <c r="J143" s="174"/>
      <c r="K143" s="174">
        <v>8500</v>
      </c>
      <c r="L143" s="174"/>
      <c r="M143" s="174"/>
      <c r="N143" s="175"/>
      <c r="O143" s="179"/>
      <c r="P143" s="176"/>
    </row>
    <row r="144" spans="1:16" s="154" customFormat="1" ht="12">
      <c r="A144" s="177"/>
      <c r="B144" s="178"/>
      <c r="C144" s="156"/>
      <c r="D144" s="156"/>
      <c r="E144" s="180" t="s">
        <v>273</v>
      </c>
      <c r="F144" s="173"/>
      <c r="G144" s="173">
        <f t="shared" si="4"/>
        <v>8500</v>
      </c>
      <c r="H144" s="174"/>
      <c r="I144" s="174"/>
      <c r="J144" s="174"/>
      <c r="K144" s="174">
        <v>8500</v>
      </c>
      <c r="L144" s="174"/>
      <c r="M144" s="174"/>
      <c r="N144" s="175"/>
      <c r="O144" s="179"/>
      <c r="P144" s="176"/>
    </row>
    <row r="145" spans="1:16" s="154" customFormat="1" ht="12">
      <c r="A145" s="177"/>
      <c r="B145" s="178"/>
      <c r="C145" s="156"/>
      <c r="D145" s="156"/>
      <c r="E145" s="180" t="s">
        <v>302</v>
      </c>
      <c r="F145" s="173"/>
      <c r="G145" s="173">
        <f t="shared" si="4"/>
        <v>8509</v>
      </c>
      <c r="H145" s="174"/>
      <c r="I145" s="174"/>
      <c r="J145" s="174">
        <v>9</v>
      </c>
      <c r="K145" s="174">
        <v>8500</v>
      </c>
      <c r="L145" s="174"/>
      <c r="M145" s="174"/>
      <c r="N145" s="175"/>
      <c r="O145" s="179"/>
      <c r="P145" s="176"/>
    </row>
    <row r="146" spans="1:16" s="154" customFormat="1" ht="12">
      <c r="A146" s="1258" t="s">
        <v>1043</v>
      </c>
      <c r="B146" s="1259"/>
      <c r="C146" s="182" t="s">
        <v>1004</v>
      </c>
      <c r="D146" s="183"/>
      <c r="E146" s="179" t="s">
        <v>935</v>
      </c>
      <c r="F146" s="173"/>
      <c r="G146" s="173">
        <f t="shared" si="4"/>
        <v>3510</v>
      </c>
      <c r="H146" s="174">
        <v>150</v>
      </c>
      <c r="I146" s="174">
        <v>44</v>
      </c>
      <c r="J146" s="174">
        <v>500</v>
      </c>
      <c r="K146" s="174">
        <v>2816</v>
      </c>
      <c r="L146" s="174"/>
      <c r="M146" s="174"/>
      <c r="N146" s="175"/>
      <c r="O146" s="179"/>
      <c r="P146" s="176"/>
    </row>
    <row r="147" spans="1:16" s="154" customFormat="1" ht="12.75" customHeight="1">
      <c r="A147" s="177"/>
      <c r="B147" s="178"/>
      <c r="C147" s="290"/>
      <c r="D147" s="183"/>
      <c r="E147" s="180" t="s">
        <v>273</v>
      </c>
      <c r="F147" s="173"/>
      <c r="G147" s="173">
        <f t="shared" si="4"/>
        <v>3510</v>
      </c>
      <c r="H147" s="174">
        <v>150</v>
      </c>
      <c r="I147" s="174">
        <v>44</v>
      </c>
      <c r="J147" s="174">
        <v>500</v>
      </c>
      <c r="K147" s="174">
        <v>2816</v>
      </c>
      <c r="L147" s="174"/>
      <c r="M147" s="174"/>
      <c r="N147" s="175"/>
      <c r="O147" s="179"/>
      <c r="P147" s="176"/>
    </row>
    <row r="148" spans="1:16" s="154" customFormat="1" ht="12.75" customHeight="1">
      <c r="A148" s="177"/>
      <c r="B148" s="178"/>
      <c r="C148" s="290"/>
      <c r="D148" s="183"/>
      <c r="E148" s="180" t="s">
        <v>302</v>
      </c>
      <c r="F148" s="173"/>
      <c r="G148" s="173">
        <f t="shared" si="4"/>
        <v>3013</v>
      </c>
      <c r="H148" s="174">
        <v>150</v>
      </c>
      <c r="I148" s="174">
        <v>47</v>
      </c>
      <c r="J148" s="174"/>
      <c r="K148" s="174">
        <v>2816</v>
      </c>
      <c r="L148" s="174"/>
      <c r="M148" s="174"/>
      <c r="N148" s="175"/>
      <c r="O148" s="179"/>
      <c r="P148" s="176"/>
    </row>
    <row r="149" spans="1:16" s="154" customFormat="1" ht="12" customHeight="1">
      <c r="A149" s="1258" t="s">
        <v>1051</v>
      </c>
      <c r="B149" s="1259"/>
      <c r="C149" s="186" t="s">
        <v>873</v>
      </c>
      <c r="D149" s="186"/>
      <c r="E149" s="179" t="s">
        <v>935</v>
      </c>
      <c r="F149" s="173"/>
      <c r="G149" s="173">
        <f aca="true" t="shared" si="5" ref="G149:G176">SUM(H149:P149)</f>
        <v>4600</v>
      </c>
      <c r="H149" s="184"/>
      <c r="I149" s="184"/>
      <c r="J149" s="184">
        <v>3200</v>
      </c>
      <c r="K149" s="184">
        <v>1400</v>
      </c>
      <c r="L149" s="184"/>
      <c r="M149" s="184"/>
      <c r="N149" s="185"/>
      <c r="O149" s="179"/>
      <c r="P149" s="176"/>
    </row>
    <row r="150" spans="1:16" s="154" customFormat="1" ht="12" customHeight="1">
      <c r="A150" s="296"/>
      <c r="B150" s="299"/>
      <c r="C150" s="186"/>
      <c r="D150" s="186"/>
      <c r="E150" s="180" t="s">
        <v>273</v>
      </c>
      <c r="F150" s="173"/>
      <c r="G150" s="173">
        <f t="shared" si="5"/>
        <v>4496</v>
      </c>
      <c r="H150" s="184"/>
      <c r="I150" s="184"/>
      <c r="J150" s="184">
        <v>3200</v>
      </c>
      <c r="K150" s="184">
        <v>1296</v>
      </c>
      <c r="L150" s="184"/>
      <c r="M150" s="184"/>
      <c r="N150" s="185"/>
      <c r="O150" s="179"/>
      <c r="P150" s="176"/>
    </row>
    <row r="151" spans="1:16" s="154" customFormat="1" ht="12" customHeight="1">
      <c r="A151" s="296"/>
      <c r="B151" s="299"/>
      <c r="C151" s="186"/>
      <c r="D151" s="186"/>
      <c r="E151" s="180" t="s">
        <v>302</v>
      </c>
      <c r="F151" s="173"/>
      <c r="G151" s="173">
        <f t="shared" si="5"/>
        <v>2909</v>
      </c>
      <c r="H151" s="184"/>
      <c r="I151" s="184"/>
      <c r="J151" s="184">
        <v>1669</v>
      </c>
      <c r="K151" s="184">
        <v>1240</v>
      </c>
      <c r="L151" s="184"/>
      <c r="M151" s="184"/>
      <c r="N151" s="185"/>
      <c r="O151" s="179"/>
      <c r="P151" s="176"/>
    </row>
    <row r="152" spans="1:16" s="154" customFormat="1" ht="12" customHeight="1">
      <c r="A152" s="1280">
        <v>853136</v>
      </c>
      <c r="B152" s="1281"/>
      <c r="C152" s="1270" t="s">
        <v>989</v>
      </c>
      <c r="D152" s="1271"/>
      <c r="E152" s="179" t="s">
        <v>789</v>
      </c>
      <c r="F152" s="173"/>
      <c r="G152" s="173">
        <f t="shared" si="5"/>
        <v>300</v>
      </c>
      <c r="H152" s="199"/>
      <c r="I152" s="199"/>
      <c r="J152" s="145">
        <v>300</v>
      </c>
      <c r="K152" s="199"/>
      <c r="L152" s="199"/>
      <c r="M152" s="173"/>
      <c r="N152" s="173"/>
      <c r="O152" s="173"/>
      <c r="P152" s="198"/>
    </row>
    <row r="153" spans="1:16" s="154" customFormat="1" ht="12" customHeight="1">
      <c r="A153" s="291"/>
      <c r="B153" s="295"/>
      <c r="C153" s="300"/>
      <c r="D153" s="334"/>
      <c r="E153" s="180" t="s">
        <v>273</v>
      </c>
      <c r="F153" s="173"/>
      <c r="G153" s="173">
        <f t="shared" si="5"/>
        <v>300</v>
      </c>
      <c r="H153" s="335"/>
      <c r="I153" s="335"/>
      <c r="J153" s="211">
        <v>300</v>
      </c>
      <c r="K153" s="211"/>
      <c r="L153" s="335"/>
      <c r="M153" s="174"/>
      <c r="N153" s="175"/>
      <c r="O153" s="173"/>
      <c r="P153" s="198"/>
    </row>
    <row r="154" spans="1:16" s="154" customFormat="1" ht="12" customHeight="1">
      <c r="A154" s="291"/>
      <c r="B154" s="295"/>
      <c r="C154" s="300"/>
      <c r="D154" s="334"/>
      <c r="E154" s="180" t="s">
        <v>302</v>
      </c>
      <c r="F154" s="173">
        <v>164</v>
      </c>
      <c r="G154" s="173">
        <f t="shared" si="5"/>
        <v>528</v>
      </c>
      <c r="H154" s="335"/>
      <c r="I154" s="335"/>
      <c r="J154" s="211">
        <v>449</v>
      </c>
      <c r="K154" s="211">
        <v>79</v>
      </c>
      <c r="L154" s="335"/>
      <c r="M154" s="174"/>
      <c r="N154" s="175"/>
      <c r="O154" s="173"/>
      <c r="P154" s="198"/>
    </row>
    <row r="155" spans="1:16" s="154" customFormat="1" ht="12">
      <c r="A155" s="1258" t="s">
        <v>1052</v>
      </c>
      <c r="B155" s="1259"/>
      <c r="C155" s="191" t="s">
        <v>1018</v>
      </c>
      <c r="D155" s="156"/>
      <c r="E155" s="179" t="s">
        <v>935</v>
      </c>
      <c r="F155" s="173"/>
      <c r="G155" s="173">
        <f t="shared" si="5"/>
        <v>53380</v>
      </c>
      <c r="H155" s="174"/>
      <c r="I155" s="174">
        <v>3780</v>
      </c>
      <c r="J155" s="174"/>
      <c r="K155" s="174"/>
      <c r="L155" s="174">
        <v>49600</v>
      </c>
      <c r="M155" s="174"/>
      <c r="N155" s="175"/>
      <c r="O155" s="179"/>
      <c r="P155" s="176"/>
    </row>
    <row r="156" spans="1:16" s="154" customFormat="1" ht="12">
      <c r="A156" s="177"/>
      <c r="B156" s="178"/>
      <c r="C156" s="191"/>
      <c r="D156" s="156"/>
      <c r="E156" s="180" t="s">
        <v>273</v>
      </c>
      <c r="F156" s="173"/>
      <c r="G156" s="173">
        <f t="shared" si="5"/>
        <v>54670</v>
      </c>
      <c r="H156" s="174"/>
      <c r="I156" s="174">
        <v>3780</v>
      </c>
      <c r="J156" s="174"/>
      <c r="K156" s="174"/>
      <c r="L156" s="174">
        <v>50890</v>
      </c>
      <c r="M156" s="174"/>
      <c r="N156" s="175"/>
      <c r="O156" s="179"/>
      <c r="P156" s="176"/>
    </row>
    <row r="157" spans="1:16" s="154" customFormat="1" ht="12">
      <c r="A157" s="177"/>
      <c r="B157" s="178"/>
      <c r="C157" s="191"/>
      <c r="D157" s="156"/>
      <c r="E157" s="180" t="s">
        <v>302</v>
      </c>
      <c r="F157" s="173"/>
      <c r="G157" s="173">
        <f t="shared" si="5"/>
        <v>55734</v>
      </c>
      <c r="H157" s="174"/>
      <c r="I157" s="174">
        <v>4024</v>
      </c>
      <c r="J157" s="174"/>
      <c r="K157" s="174"/>
      <c r="L157" s="174">
        <v>51710</v>
      </c>
      <c r="M157" s="174"/>
      <c r="N157" s="175"/>
      <c r="O157" s="179"/>
      <c r="P157" s="176"/>
    </row>
    <row r="158" spans="1:16" s="154" customFormat="1" ht="12.75">
      <c r="A158" s="1282">
        <v>853322</v>
      </c>
      <c r="B158" s="1275"/>
      <c r="C158" s="1252" t="s">
        <v>1017</v>
      </c>
      <c r="D158" s="1253"/>
      <c r="E158" s="179" t="s">
        <v>789</v>
      </c>
      <c r="F158" s="173"/>
      <c r="G158" s="173">
        <f t="shared" si="5"/>
        <v>19041</v>
      </c>
      <c r="H158" s="173"/>
      <c r="I158" s="173"/>
      <c r="J158" s="173"/>
      <c r="K158" s="173"/>
      <c r="L158" s="173">
        <v>19041</v>
      </c>
      <c r="M158" s="173"/>
      <c r="N158" s="173"/>
      <c r="O158" s="173"/>
      <c r="P158" s="176"/>
    </row>
    <row r="159" spans="1:16" s="154" customFormat="1" ht="12.75">
      <c r="A159" s="292"/>
      <c r="B159" s="294"/>
      <c r="C159" s="182"/>
      <c r="D159" s="234"/>
      <c r="E159" s="180" t="s">
        <v>273</v>
      </c>
      <c r="F159" s="173"/>
      <c r="G159" s="173">
        <f t="shared" si="5"/>
        <v>21700</v>
      </c>
      <c r="H159" s="173"/>
      <c r="I159" s="173"/>
      <c r="J159" s="173"/>
      <c r="K159" s="173"/>
      <c r="L159" s="173">
        <v>21700</v>
      </c>
      <c r="M159" s="173"/>
      <c r="N159" s="173"/>
      <c r="O159" s="173"/>
      <c r="P159" s="176"/>
    </row>
    <row r="160" spans="1:16" s="154" customFormat="1" ht="12.75">
      <c r="A160" s="292"/>
      <c r="B160" s="294"/>
      <c r="C160" s="182"/>
      <c r="D160" s="234"/>
      <c r="E160" s="180" t="s">
        <v>302</v>
      </c>
      <c r="F160" s="173"/>
      <c r="G160" s="173">
        <f t="shared" si="5"/>
        <v>22485</v>
      </c>
      <c r="H160" s="173"/>
      <c r="I160" s="173"/>
      <c r="J160" s="173"/>
      <c r="K160" s="173"/>
      <c r="L160" s="173">
        <v>22485</v>
      </c>
      <c r="M160" s="173"/>
      <c r="N160" s="173"/>
      <c r="O160" s="173"/>
      <c r="P160" s="176"/>
    </row>
    <row r="161" spans="1:16" s="154" customFormat="1" ht="12.75">
      <c r="A161" s="1282">
        <v>853333</v>
      </c>
      <c r="B161" s="1275"/>
      <c r="C161" s="1252" t="s">
        <v>1027</v>
      </c>
      <c r="D161" s="1253"/>
      <c r="E161" s="179" t="s">
        <v>789</v>
      </c>
      <c r="F161" s="173"/>
      <c r="G161" s="173">
        <f t="shared" si="5"/>
        <v>22000</v>
      </c>
      <c r="H161" s="173"/>
      <c r="I161" s="173"/>
      <c r="J161" s="173"/>
      <c r="K161" s="173"/>
      <c r="L161" s="173">
        <v>22000</v>
      </c>
      <c r="M161" s="173"/>
      <c r="N161" s="173"/>
      <c r="O161" s="173"/>
      <c r="P161" s="176"/>
    </row>
    <row r="162" spans="1:16" s="154" customFormat="1" ht="12.75">
      <c r="A162" s="292"/>
      <c r="B162" s="294"/>
      <c r="C162" s="182"/>
      <c r="D162" s="336"/>
      <c r="E162" s="180" t="s">
        <v>273</v>
      </c>
      <c r="F162" s="173"/>
      <c r="G162" s="173">
        <f t="shared" si="5"/>
        <v>18200</v>
      </c>
      <c r="H162" s="174"/>
      <c r="I162" s="174"/>
      <c r="J162" s="174"/>
      <c r="K162" s="174"/>
      <c r="L162" s="174">
        <v>18200</v>
      </c>
      <c r="M162" s="174"/>
      <c r="N162" s="175"/>
      <c r="O162" s="173"/>
      <c r="P162" s="176"/>
    </row>
    <row r="163" spans="1:16" s="154" customFormat="1" ht="12.75">
      <c r="A163" s="292"/>
      <c r="B163" s="294"/>
      <c r="C163" s="182"/>
      <c r="D163" s="336"/>
      <c r="E163" s="180" t="s">
        <v>302</v>
      </c>
      <c r="F163" s="173"/>
      <c r="G163" s="173">
        <f t="shared" si="5"/>
        <v>18120</v>
      </c>
      <c r="H163" s="174"/>
      <c r="I163" s="174"/>
      <c r="J163" s="174"/>
      <c r="K163" s="174"/>
      <c r="L163" s="174">
        <v>18120</v>
      </c>
      <c r="M163" s="174"/>
      <c r="N163" s="175"/>
      <c r="O163" s="173"/>
      <c r="P163" s="176"/>
    </row>
    <row r="164" spans="1:16" s="154" customFormat="1" ht="12">
      <c r="A164" s="1258" t="s">
        <v>1053</v>
      </c>
      <c r="B164" s="1259"/>
      <c r="C164" s="191" t="s">
        <v>1026</v>
      </c>
      <c r="D164" s="186"/>
      <c r="E164" s="179" t="s">
        <v>935</v>
      </c>
      <c r="F164" s="173"/>
      <c r="G164" s="173">
        <f t="shared" si="5"/>
        <v>26740</v>
      </c>
      <c r="H164" s="174"/>
      <c r="I164" s="174"/>
      <c r="J164" s="174"/>
      <c r="K164" s="174"/>
      <c r="L164" s="174">
        <v>26740</v>
      </c>
      <c r="M164" s="174"/>
      <c r="N164" s="175"/>
      <c r="O164" s="173"/>
      <c r="P164" s="176"/>
    </row>
    <row r="165" spans="1:16" s="154" customFormat="1" ht="12">
      <c r="A165" s="177"/>
      <c r="B165" s="178"/>
      <c r="C165" s="186"/>
      <c r="D165" s="186"/>
      <c r="E165" s="180" t="s">
        <v>273</v>
      </c>
      <c r="F165" s="173">
        <v>6233</v>
      </c>
      <c r="G165" s="173">
        <f t="shared" si="5"/>
        <v>30898</v>
      </c>
      <c r="H165" s="174"/>
      <c r="I165" s="174"/>
      <c r="J165" s="174"/>
      <c r="K165" s="174"/>
      <c r="L165" s="174">
        <v>30898</v>
      </c>
      <c r="M165" s="174"/>
      <c r="N165" s="175"/>
      <c r="O165" s="173"/>
      <c r="P165" s="176"/>
    </row>
    <row r="166" spans="1:16" s="154" customFormat="1" ht="12">
      <c r="A166" s="177"/>
      <c r="B166" s="178"/>
      <c r="C166" s="186"/>
      <c r="D166" s="186"/>
      <c r="E166" s="180" t="s">
        <v>302</v>
      </c>
      <c r="F166" s="173">
        <v>6233</v>
      </c>
      <c r="G166" s="173">
        <f t="shared" si="5"/>
        <v>28634</v>
      </c>
      <c r="H166" s="174"/>
      <c r="I166" s="174"/>
      <c r="J166" s="174"/>
      <c r="K166" s="174"/>
      <c r="L166" s="174">
        <v>28634</v>
      </c>
      <c r="M166" s="174"/>
      <c r="N166" s="175"/>
      <c r="O166" s="173"/>
      <c r="P166" s="176"/>
    </row>
    <row r="167" spans="1:16" s="154" customFormat="1" ht="12">
      <c r="A167" s="1258" t="s">
        <v>1053</v>
      </c>
      <c r="B167" s="1259"/>
      <c r="C167" s="186" t="s">
        <v>1005</v>
      </c>
      <c r="D167" s="186"/>
      <c r="E167" s="179" t="s">
        <v>935</v>
      </c>
      <c r="F167" s="173"/>
      <c r="G167" s="173">
        <f t="shared" si="5"/>
        <v>3200</v>
      </c>
      <c r="H167" s="173">
        <v>1800</v>
      </c>
      <c r="I167" s="173">
        <v>500</v>
      </c>
      <c r="J167" s="173">
        <v>900</v>
      </c>
      <c r="K167" s="173"/>
      <c r="L167" s="173"/>
      <c r="M167" s="173"/>
      <c r="N167" s="173"/>
      <c r="O167" s="173"/>
      <c r="P167" s="176"/>
    </row>
    <row r="168" spans="1:16" s="154" customFormat="1" ht="12">
      <c r="A168" s="337"/>
      <c r="B168" s="385"/>
      <c r="C168" s="386"/>
      <c r="D168" s="525"/>
      <c r="E168" s="179" t="s">
        <v>273</v>
      </c>
      <c r="F168" s="173"/>
      <c r="G168" s="173">
        <f>SUM(H168:P168)</f>
        <v>3200</v>
      </c>
      <c r="H168" s="184">
        <v>1800</v>
      </c>
      <c r="I168" s="184">
        <v>500</v>
      </c>
      <c r="J168" s="184">
        <v>900</v>
      </c>
      <c r="K168" s="184"/>
      <c r="L168" s="184"/>
      <c r="M168" s="184"/>
      <c r="N168" s="185"/>
      <c r="O168" s="173"/>
      <c r="P168" s="176"/>
    </row>
    <row r="169" spans="1:16" s="154" customFormat="1" ht="12.75" thickBot="1">
      <c r="A169" s="396"/>
      <c r="B169" s="407"/>
      <c r="C169" s="526"/>
      <c r="D169" s="419"/>
      <c r="E169" s="166" t="s">
        <v>302</v>
      </c>
      <c r="F169" s="543"/>
      <c r="G169" s="543">
        <f>SUM(H169:P169)</f>
        <v>2824</v>
      </c>
      <c r="H169" s="545">
        <v>1573</v>
      </c>
      <c r="I169" s="545">
        <v>423</v>
      </c>
      <c r="J169" s="545">
        <v>828</v>
      </c>
      <c r="K169" s="545"/>
      <c r="L169" s="545"/>
      <c r="M169" s="545"/>
      <c r="N169" s="546"/>
      <c r="O169" s="543"/>
      <c r="P169" s="544"/>
    </row>
    <row r="170" spans="1:16" s="154" customFormat="1" ht="12.75" thickTop="1">
      <c r="A170" s="1261" t="s">
        <v>845</v>
      </c>
      <c r="B170" s="1262"/>
      <c r="C170" s="1262"/>
      <c r="D170" s="1262"/>
      <c r="E170" s="1263"/>
      <c r="F170" s="1294" t="s">
        <v>1015</v>
      </c>
      <c r="G170" s="1291" t="s">
        <v>847</v>
      </c>
      <c r="H170" s="149" t="s">
        <v>848</v>
      </c>
      <c r="I170" s="149"/>
      <c r="J170" s="149"/>
      <c r="K170" s="150"/>
      <c r="L170" s="150"/>
      <c r="M170" s="149" t="s">
        <v>981</v>
      </c>
      <c r="N170" s="151"/>
      <c r="O170" s="152" t="s">
        <v>982</v>
      </c>
      <c r="P170" s="153" t="s">
        <v>805</v>
      </c>
    </row>
    <row r="171" spans="1:16" s="154" customFormat="1" ht="12">
      <c r="A171" s="1264"/>
      <c r="B171" s="1265"/>
      <c r="C171" s="1265"/>
      <c r="D171" s="1265"/>
      <c r="E171" s="1266"/>
      <c r="F171" s="1295"/>
      <c r="G171" s="1292"/>
      <c r="H171" s="155"/>
      <c r="I171" s="155"/>
      <c r="J171" s="155"/>
      <c r="K171" s="156"/>
      <c r="L171" s="157"/>
      <c r="M171" s="158" t="s">
        <v>983</v>
      </c>
      <c r="N171" s="155"/>
      <c r="O171" s="159" t="s">
        <v>984</v>
      </c>
      <c r="P171" s="160"/>
    </row>
    <row r="172" spans="1:16" s="154" customFormat="1" ht="12">
      <c r="A172" s="1264"/>
      <c r="B172" s="1265"/>
      <c r="C172" s="1265"/>
      <c r="D172" s="1265"/>
      <c r="E172" s="1266"/>
      <c r="F172" s="1295"/>
      <c r="G172" s="1292"/>
      <c r="H172" s="161" t="s">
        <v>913</v>
      </c>
      <c r="I172" s="161" t="s">
        <v>849</v>
      </c>
      <c r="J172" s="161" t="s">
        <v>850</v>
      </c>
      <c r="K172" s="161" t="s">
        <v>851</v>
      </c>
      <c r="L172" s="161" t="s">
        <v>852</v>
      </c>
      <c r="M172" s="161" t="s">
        <v>839</v>
      </c>
      <c r="N172" s="162" t="s">
        <v>801</v>
      </c>
      <c r="O172" s="163"/>
      <c r="P172" s="160"/>
    </row>
    <row r="173" spans="1:16" s="154" customFormat="1" ht="12.75" thickBot="1">
      <c r="A173" s="1267"/>
      <c r="B173" s="1268"/>
      <c r="C173" s="1268"/>
      <c r="D173" s="1268"/>
      <c r="E173" s="1269"/>
      <c r="F173" s="1296"/>
      <c r="G173" s="1293"/>
      <c r="H173" s="51" t="s">
        <v>853</v>
      </c>
      <c r="I173" s="51" t="s">
        <v>854</v>
      </c>
      <c r="J173" s="51" t="s">
        <v>855</v>
      </c>
      <c r="K173" s="51" t="s">
        <v>856</v>
      </c>
      <c r="L173" s="51" t="s">
        <v>857</v>
      </c>
      <c r="M173" s="164"/>
      <c r="N173" s="165"/>
      <c r="O173" s="166"/>
      <c r="P173" s="167"/>
    </row>
    <row r="174" spans="1:16" s="154" customFormat="1" ht="13.5" thickTop="1">
      <c r="A174" s="1282">
        <v>853355</v>
      </c>
      <c r="B174" s="1275"/>
      <c r="C174" s="1252" t="s">
        <v>1028</v>
      </c>
      <c r="D174" s="1253"/>
      <c r="E174" s="179" t="s">
        <v>935</v>
      </c>
      <c r="F174" s="173"/>
      <c r="G174" s="173">
        <f t="shared" si="5"/>
        <v>6000</v>
      </c>
      <c r="H174" s="173"/>
      <c r="I174" s="173"/>
      <c r="J174" s="173"/>
      <c r="K174" s="173"/>
      <c r="L174" s="173">
        <v>6000</v>
      </c>
      <c r="M174" s="173"/>
      <c r="N174" s="173"/>
      <c r="O174" s="173"/>
      <c r="P174" s="176"/>
    </row>
    <row r="175" spans="1:16" s="154" customFormat="1" ht="12.75">
      <c r="A175" s="292"/>
      <c r="B175" s="294"/>
      <c r="C175" s="290"/>
      <c r="D175" s="336"/>
      <c r="E175" s="180" t="s">
        <v>273</v>
      </c>
      <c r="F175" s="173">
        <v>3935</v>
      </c>
      <c r="G175" s="173">
        <f t="shared" si="5"/>
        <v>8339</v>
      </c>
      <c r="H175" s="173"/>
      <c r="I175" s="173"/>
      <c r="J175" s="173"/>
      <c r="K175" s="173"/>
      <c r="L175" s="173">
        <v>8339</v>
      </c>
      <c r="M175" s="173"/>
      <c r="N175" s="173"/>
      <c r="O175" s="173"/>
      <c r="P175" s="176"/>
    </row>
    <row r="176" spans="1:16" s="154" customFormat="1" ht="12.75">
      <c r="A176" s="292"/>
      <c r="B176" s="294"/>
      <c r="C176" s="290"/>
      <c r="D176" s="336"/>
      <c r="E176" s="180" t="s">
        <v>302</v>
      </c>
      <c r="F176" s="173">
        <v>3935</v>
      </c>
      <c r="G176" s="173">
        <f t="shared" si="5"/>
        <v>7917</v>
      </c>
      <c r="H176" s="173"/>
      <c r="I176" s="173"/>
      <c r="J176" s="173">
        <v>1</v>
      </c>
      <c r="K176" s="173"/>
      <c r="L176" s="173">
        <v>7916</v>
      </c>
      <c r="M176" s="173"/>
      <c r="N176" s="173"/>
      <c r="O176" s="173"/>
      <c r="P176" s="176"/>
    </row>
    <row r="177" spans="1:16" s="154" customFormat="1" ht="12">
      <c r="A177" s="1258" t="s">
        <v>1054</v>
      </c>
      <c r="B177" s="1259"/>
      <c r="C177" s="186" t="s">
        <v>874</v>
      </c>
      <c r="D177" s="186"/>
      <c r="E177" s="179" t="s">
        <v>935</v>
      </c>
      <c r="F177" s="173"/>
      <c r="G177" s="173">
        <f aca="true" t="shared" si="6" ref="G177:G202">SUM(H177:P177)</f>
        <v>18560</v>
      </c>
      <c r="H177" s="173"/>
      <c r="I177" s="173"/>
      <c r="J177" s="173">
        <v>2950</v>
      </c>
      <c r="K177" s="173">
        <v>3050</v>
      </c>
      <c r="L177" s="173"/>
      <c r="M177" s="173"/>
      <c r="N177" s="173">
        <v>12560</v>
      </c>
      <c r="O177" s="173"/>
      <c r="P177" s="176"/>
    </row>
    <row r="178" spans="1:16" s="154" customFormat="1" ht="12">
      <c r="A178" s="177"/>
      <c r="B178" s="178"/>
      <c r="C178" s="186"/>
      <c r="D178" s="186"/>
      <c r="E178" s="180" t="s">
        <v>273</v>
      </c>
      <c r="F178" s="173"/>
      <c r="G178" s="173">
        <f t="shared" si="6"/>
        <v>18335</v>
      </c>
      <c r="H178" s="184"/>
      <c r="I178" s="184"/>
      <c r="J178" s="184">
        <v>2950</v>
      </c>
      <c r="K178" s="184">
        <v>2825</v>
      </c>
      <c r="L178" s="184"/>
      <c r="M178" s="184"/>
      <c r="N178" s="185">
        <v>12560</v>
      </c>
      <c r="O178" s="173"/>
      <c r="P178" s="176"/>
    </row>
    <row r="179" spans="1:16" s="154" customFormat="1" ht="12">
      <c r="A179" s="177"/>
      <c r="B179" s="178"/>
      <c r="C179" s="186"/>
      <c r="D179" s="186"/>
      <c r="E179" s="180" t="s">
        <v>302</v>
      </c>
      <c r="F179" s="173"/>
      <c r="G179" s="173">
        <f t="shared" si="6"/>
        <v>18977</v>
      </c>
      <c r="H179" s="184"/>
      <c r="I179" s="184"/>
      <c r="J179" s="184">
        <v>3594</v>
      </c>
      <c r="K179" s="184">
        <v>2703</v>
      </c>
      <c r="L179" s="184"/>
      <c r="M179" s="184"/>
      <c r="N179" s="185">
        <v>12680</v>
      </c>
      <c r="O179" s="173"/>
      <c r="P179" s="176"/>
    </row>
    <row r="180" spans="1:16" s="154" customFormat="1" ht="12.75">
      <c r="A180" s="1278">
        <v>901116</v>
      </c>
      <c r="B180" s="1279"/>
      <c r="C180" s="190" t="s">
        <v>112</v>
      </c>
      <c r="D180" s="196"/>
      <c r="E180" s="179" t="s">
        <v>789</v>
      </c>
      <c r="F180" s="173">
        <v>26360</v>
      </c>
      <c r="G180" s="173">
        <f t="shared" si="6"/>
        <v>35000</v>
      </c>
      <c r="H180" s="188"/>
      <c r="I180" s="188"/>
      <c r="J180" s="188"/>
      <c r="K180" s="188"/>
      <c r="L180" s="188"/>
      <c r="M180" s="188"/>
      <c r="N180" s="197">
        <v>9000</v>
      </c>
      <c r="O180" s="145"/>
      <c r="P180" s="198">
        <v>26000</v>
      </c>
    </row>
    <row r="181" spans="1:16" s="154" customFormat="1" ht="12.75">
      <c r="A181" s="305"/>
      <c r="B181" s="306"/>
      <c r="C181" s="190"/>
      <c r="D181" s="293"/>
      <c r="E181" s="180" t="s">
        <v>273</v>
      </c>
      <c r="F181" s="173">
        <v>26360</v>
      </c>
      <c r="G181" s="173">
        <f t="shared" si="6"/>
        <v>135243</v>
      </c>
      <c r="H181" s="188"/>
      <c r="I181" s="188"/>
      <c r="J181" s="188"/>
      <c r="K181" s="188"/>
      <c r="L181" s="188"/>
      <c r="M181" s="188"/>
      <c r="N181" s="197">
        <v>9000</v>
      </c>
      <c r="O181" s="145"/>
      <c r="P181" s="198">
        <v>126243</v>
      </c>
    </row>
    <row r="182" spans="1:16" s="154" customFormat="1" ht="12.75">
      <c r="A182" s="305"/>
      <c r="B182" s="306"/>
      <c r="C182" s="190"/>
      <c r="D182" s="293"/>
      <c r="E182" s="180" t="s">
        <v>302</v>
      </c>
      <c r="F182" s="173">
        <v>32207</v>
      </c>
      <c r="G182" s="173">
        <f t="shared" si="6"/>
        <v>11417</v>
      </c>
      <c r="H182" s="188"/>
      <c r="I182" s="188"/>
      <c r="J182" s="188">
        <v>2957</v>
      </c>
      <c r="K182" s="188"/>
      <c r="L182" s="188"/>
      <c r="M182" s="188"/>
      <c r="N182" s="197">
        <v>8460</v>
      </c>
      <c r="O182" s="145"/>
      <c r="P182" s="198"/>
    </row>
    <row r="183" spans="1:16" s="154" customFormat="1" ht="12">
      <c r="A183" s="1258" t="s">
        <v>1055</v>
      </c>
      <c r="B183" s="1259"/>
      <c r="C183" s="1252" t="s">
        <v>875</v>
      </c>
      <c r="D183" s="1260"/>
      <c r="E183" s="179" t="s">
        <v>935</v>
      </c>
      <c r="F183" s="173"/>
      <c r="G183" s="173">
        <f t="shared" si="6"/>
        <v>52340</v>
      </c>
      <c r="H183" s="184"/>
      <c r="I183" s="184"/>
      <c r="J183" s="184">
        <v>30840</v>
      </c>
      <c r="K183" s="184">
        <v>21500</v>
      </c>
      <c r="L183" s="184"/>
      <c r="M183" s="184"/>
      <c r="N183" s="185"/>
      <c r="O183" s="173"/>
      <c r="P183" s="176"/>
    </row>
    <row r="184" spans="1:16" s="154" customFormat="1" ht="12">
      <c r="A184" s="177"/>
      <c r="B184" s="178"/>
      <c r="C184" s="192"/>
      <c r="D184" s="193"/>
      <c r="E184" s="180" t="s">
        <v>273</v>
      </c>
      <c r="F184" s="173"/>
      <c r="G184" s="173">
        <f t="shared" si="6"/>
        <v>50928</v>
      </c>
      <c r="H184" s="174"/>
      <c r="I184" s="174"/>
      <c r="J184" s="174">
        <v>30840</v>
      </c>
      <c r="K184" s="174">
        <v>20088</v>
      </c>
      <c r="L184" s="174"/>
      <c r="M184" s="174"/>
      <c r="N184" s="175"/>
      <c r="O184" s="194"/>
      <c r="P184" s="195"/>
    </row>
    <row r="185" spans="1:16" s="154" customFormat="1" ht="12">
      <c r="A185" s="177"/>
      <c r="B185" s="178"/>
      <c r="C185" s="192"/>
      <c r="D185" s="193"/>
      <c r="E185" s="180" t="s">
        <v>302</v>
      </c>
      <c r="F185" s="173"/>
      <c r="G185" s="173">
        <f t="shared" si="6"/>
        <v>46820</v>
      </c>
      <c r="H185" s="174"/>
      <c r="I185" s="174"/>
      <c r="J185" s="174">
        <v>27454</v>
      </c>
      <c r="K185" s="174">
        <v>19366</v>
      </c>
      <c r="L185" s="174"/>
      <c r="M185" s="174"/>
      <c r="N185" s="175"/>
      <c r="O185" s="194"/>
      <c r="P185" s="195"/>
    </row>
    <row r="186" spans="1:16" s="154" customFormat="1" ht="12">
      <c r="A186" s="1258" t="s">
        <v>1056</v>
      </c>
      <c r="B186" s="1259"/>
      <c r="C186" s="192" t="s">
        <v>876</v>
      </c>
      <c r="D186" s="193"/>
      <c r="E186" s="179" t="s">
        <v>935</v>
      </c>
      <c r="F186" s="173">
        <v>800</v>
      </c>
      <c r="G186" s="173">
        <f t="shared" si="6"/>
        <v>29400</v>
      </c>
      <c r="H186" s="174"/>
      <c r="I186" s="174"/>
      <c r="J186" s="174">
        <v>5600</v>
      </c>
      <c r="K186" s="174">
        <v>23800</v>
      </c>
      <c r="L186" s="174"/>
      <c r="M186" s="174"/>
      <c r="N186" s="175"/>
      <c r="O186" s="194"/>
      <c r="P186" s="195"/>
    </row>
    <row r="187" spans="1:16" s="154" customFormat="1" ht="12">
      <c r="A187" s="296"/>
      <c r="B187" s="299"/>
      <c r="C187" s="192"/>
      <c r="D187" s="193"/>
      <c r="E187" s="180" t="s">
        <v>273</v>
      </c>
      <c r="F187" s="194">
        <v>800</v>
      </c>
      <c r="G187" s="173">
        <f t="shared" si="6"/>
        <v>30900</v>
      </c>
      <c r="H187" s="174"/>
      <c r="I187" s="174"/>
      <c r="J187" s="174">
        <v>5600</v>
      </c>
      <c r="K187" s="174">
        <v>25300</v>
      </c>
      <c r="L187" s="174"/>
      <c r="M187" s="174"/>
      <c r="N187" s="175"/>
      <c r="O187" s="194"/>
      <c r="P187" s="195"/>
    </row>
    <row r="188" spans="1:16" s="154" customFormat="1" ht="12">
      <c r="A188" s="296"/>
      <c r="B188" s="299"/>
      <c r="C188" s="192"/>
      <c r="D188" s="193"/>
      <c r="E188" s="180" t="s">
        <v>302</v>
      </c>
      <c r="F188" s="194">
        <v>842</v>
      </c>
      <c r="G188" s="173">
        <f t="shared" si="6"/>
        <v>30920</v>
      </c>
      <c r="H188" s="174"/>
      <c r="I188" s="174"/>
      <c r="J188" s="174">
        <v>5770</v>
      </c>
      <c r="K188" s="174">
        <v>25150</v>
      </c>
      <c r="L188" s="174"/>
      <c r="M188" s="174"/>
      <c r="N188" s="175"/>
      <c r="O188" s="194"/>
      <c r="P188" s="195"/>
    </row>
    <row r="189" spans="1:16" s="154" customFormat="1" ht="12">
      <c r="A189" s="1276" t="s">
        <v>1057</v>
      </c>
      <c r="B189" s="1277"/>
      <c r="C189" s="192" t="s">
        <v>1009</v>
      </c>
      <c r="D189" s="193"/>
      <c r="E189" s="180" t="s">
        <v>935</v>
      </c>
      <c r="F189" s="194">
        <v>14000</v>
      </c>
      <c r="G189" s="194">
        <f t="shared" si="6"/>
        <v>22600</v>
      </c>
      <c r="H189" s="174"/>
      <c r="I189" s="174"/>
      <c r="J189" s="174">
        <v>10000</v>
      </c>
      <c r="K189" s="174">
        <v>12600</v>
      </c>
      <c r="L189" s="174"/>
      <c r="M189" s="174"/>
      <c r="N189" s="175"/>
      <c r="O189" s="194"/>
      <c r="P189" s="195"/>
    </row>
    <row r="190" spans="1:16" s="154" customFormat="1" ht="12">
      <c r="A190" s="296"/>
      <c r="B190" s="299"/>
      <c r="C190" s="192"/>
      <c r="D190" s="193"/>
      <c r="E190" s="180" t="s">
        <v>273</v>
      </c>
      <c r="F190" s="194">
        <v>17800</v>
      </c>
      <c r="G190" s="194">
        <f t="shared" si="6"/>
        <v>32600</v>
      </c>
      <c r="H190" s="174">
        <v>2100</v>
      </c>
      <c r="I190" s="174">
        <v>100</v>
      </c>
      <c r="J190" s="174">
        <v>9839</v>
      </c>
      <c r="K190" s="174">
        <v>12861</v>
      </c>
      <c r="L190" s="174"/>
      <c r="M190" s="174"/>
      <c r="N190" s="175">
        <v>7700</v>
      </c>
      <c r="O190" s="194"/>
      <c r="P190" s="195"/>
    </row>
    <row r="191" spans="1:16" s="154" customFormat="1" ht="12">
      <c r="A191" s="296"/>
      <c r="B191" s="299"/>
      <c r="C191" s="192"/>
      <c r="D191" s="193"/>
      <c r="E191" s="180" t="s">
        <v>302</v>
      </c>
      <c r="F191" s="194">
        <v>17800</v>
      </c>
      <c r="G191" s="194">
        <f t="shared" si="6"/>
        <v>33974</v>
      </c>
      <c r="H191" s="174">
        <v>2083</v>
      </c>
      <c r="I191" s="174">
        <v>140</v>
      </c>
      <c r="J191" s="174">
        <v>11164</v>
      </c>
      <c r="K191" s="174">
        <v>12874</v>
      </c>
      <c r="L191" s="174"/>
      <c r="M191" s="174"/>
      <c r="N191" s="175">
        <v>7713</v>
      </c>
      <c r="O191" s="194"/>
      <c r="P191" s="195"/>
    </row>
    <row r="192" spans="1:16" s="154" customFormat="1" ht="12.75">
      <c r="A192" s="1258" t="s">
        <v>1057</v>
      </c>
      <c r="B192" s="1275"/>
      <c r="C192" s="182" t="s">
        <v>1013</v>
      </c>
      <c r="D192" s="183"/>
      <c r="E192" s="179" t="s">
        <v>789</v>
      </c>
      <c r="F192" s="173"/>
      <c r="G192" s="173">
        <f t="shared" si="6"/>
        <v>31000</v>
      </c>
      <c r="H192" s="174"/>
      <c r="I192" s="174"/>
      <c r="J192" s="174">
        <v>4000</v>
      </c>
      <c r="K192" s="174">
        <v>27000</v>
      </c>
      <c r="L192" s="174"/>
      <c r="M192" s="174"/>
      <c r="N192" s="175"/>
      <c r="O192" s="194"/>
      <c r="P192" s="195"/>
    </row>
    <row r="193" spans="1:16" s="154" customFormat="1" ht="12.75">
      <c r="A193" s="177"/>
      <c r="B193" s="294"/>
      <c r="C193" s="192"/>
      <c r="D193" s="193"/>
      <c r="E193" s="180" t="s">
        <v>273</v>
      </c>
      <c r="F193" s="173"/>
      <c r="G193" s="173">
        <f t="shared" si="6"/>
        <v>39000</v>
      </c>
      <c r="H193" s="174"/>
      <c r="I193" s="174"/>
      <c r="J193" s="174">
        <v>4000</v>
      </c>
      <c r="K193" s="174">
        <v>35000</v>
      </c>
      <c r="L193" s="174"/>
      <c r="M193" s="174"/>
      <c r="N193" s="175"/>
      <c r="O193" s="194"/>
      <c r="P193" s="195"/>
    </row>
    <row r="194" spans="1:16" s="154" customFormat="1" ht="12.75">
      <c r="A194" s="177"/>
      <c r="B194" s="294"/>
      <c r="C194" s="192"/>
      <c r="D194" s="193"/>
      <c r="E194" s="180" t="s">
        <v>302</v>
      </c>
      <c r="F194" s="173"/>
      <c r="G194" s="173">
        <f t="shared" si="6"/>
        <v>39000</v>
      </c>
      <c r="H194" s="174"/>
      <c r="I194" s="174"/>
      <c r="J194" s="174">
        <v>4000</v>
      </c>
      <c r="K194" s="174">
        <v>35000</v>
      </c>
      <c r="L194" s="174"/>
      <c r="M194" s="174"/>
      <c r="N194" s="175"/>
      <c r="O194" s="194"/>
      <c r="P194" s="195"/>
    </row>
    <row r="195" spans="1:16" s="154" customFormat="1" ht="12">
      <c r="A195" s="1258" t="s">
        <v>1066</v>
      </c>
      <c r="B195" s="1259"/>
      <c r="C195" s="192" t="s">
        <v>877</v>
      </c>
      <c r="D195" s="193"/>
      <c r="E195" s="179" t="s">
        <v>789</v>
      </c>
      <c r="F195" s="173"/>
      <c r="G195" s="173">
        <f t="shared" si="6"/>
        <v>830</v>
      </c>
      <c r="H195" s="174"/>
      <c r="I195" s="174"/>
      <c r="J195" s="174">
        <v>530</v>
      </c>
      <c r="K195" s="174">
        <v>300</v>
      </c>
      <c r="L195" s="174"/>
      <c r="M195" s="174"/>
      <c r="N195" s="175"/>
      <c r="O195" s="194"/>
      <c r="P195" s="195"/>
    </row>
    <row r="196" spans="1:16" s="154" customFormat="1" ht="12" customHeight="1">
      <c r="A196" s="296"/>
      <c r="B196" s="423"/>
      <c r="C196" s="424"/>
      <c r="D196" s="425"/>
      <c r="E196" s="180" t="s">
        <v>273</v>
      </c>
      <c r="F196" s="194"/>
      <c r="G196" s="173">
        <f t="shared" si="6"/>
        <v>808</v>
      </c>
      <c r="H196" s="174"/>
      <c r="I196" s="174"/>
      <c r="J196" s="174">
        <v>530</v>
      </c>
      <c r="K196" s="174">
        <v>278</v>
      </c>
      <c r="L196" s="174"/>
      <c r="M196" s="174"/>
      <c r="N196" s="175"/>
      <c r="O196" s="194"/>
      <c r="P196" s="195"/>
    </row>
    <row r="197" spans="1:16" s="154" customFormat="1" ht="12" customHeight="1">
      <c r="A197" s="296"/>
      <c r="B197" s="423"/>
      <c r="C197" s="424"/>
      <c r="D197" s="425"/>
      <c r="E197" s="180" t="s">
        <v>302</v>
      </c>
      <c r="F197" s="194"/>
      <c r="G197" s="194">
        <f t="shared" si="6"/>
        <v>502</v>
      </c>
      <c r="H197" s="174"/>
      <c r="I197" s="174"/>
      <c r="J197" s="174">
        <v>236</v>
      </c>
      <c r="K197" s="174">
        <v>266</v>
      </c>
      <c r="L197" s="174"/>
      <c r="M197" s="174"/>
      <c r="N197" s="175"/>
      <c r="O197" s="194"/>
      <c r="P197" s="195"/>
    </row>
    <row r="198" spans="1:16" s="154" customFormat="1" ht="12">
      <c r="A198" s="1276" t="s">
        <v>1067</v>
      </c>
      <c r="B198" s="1277"/>
      <c r="C198" s="192" t="s">
        <v>878</v>
      </c>
      <c r="D198" s="193"/>
      <c r="E198" s="180" t="s">
        <v>789</v>
      </c>
      <c r="F198" s="194">
        <v>1500</v>
      </c>
      <c r="G198" s="194">
        <f t="shared" si="6"/>
        <v>1500</v>
      </c>
      <c r="H198" s="174">
        <v>1136</v>
      </c>
      <c r="I198" s="174">
        <v>364</v>
      </c>
      <c r="J198" s="174"/>
      <c r="K198" s="174"/>
      <c r="L198" s="174"/>
      <c r="M198" s="174"/>
      <c r="N198" s="175"/>
      <c r="O198" s="194"/>
      <c r="P198" s="195"/>
    </row>
    <row r="199" spans="1:16" s="154" customFormat="1" ht="12">
      <c r="A199" s="177"/>
      <c r="B199" s="332"/>
      <c r="C199" s="192"/>
      <c r="D199" s="193"/>
      <c r="E199" s="180" t="s">
        <v>273</v>
      </c>
      <c r="F199" s="173">
        <v>1500</v>
      </c>
      <c r="G199" s="173">
        <f t="shared" si="6"/>
        <v>1500</v>
      </c>
      <c r="H199" s="174">
        <v>1136</v>
      </c>
      <c r="I199" s="174">
        <v>364</v>
      </c>
      <c r="J199" s="174"/>
      <c r="K199" s="174"/>
      <c r="L199" s="174"/>
      <c r="M199" s="174"/>
      <c r="N199" s="175"/>
      <c r="O199" s="194"/>
      <c r="P199" s="195"/>
    </row>
    <row r="200" spans="1:16" s="154" customFormat="1" ht="12">
      <c r="A200" s="177"/>
      <c r="B200" s="332"/>
      <c r="C200" s="192"/>
      <c r="D200" s="193"/>
      <c r="E200" s="180" t="s">
        <v>302</v>
      </c>
      <c r="F200" s="173">
        <v>1965</v>
      </c>
      <c r="G200" s="173">
        <f t="shared" si="6"/>
        <v>2272</v>
      </c>
      <c r="H200" s="174">
        <v>1463</v>
      </c>
      <c r="I200" s="174">
        <v>398</v>
      </c>
      <c r="J200" s="174">
        <v>411</v>
      </c>
      <c r="K200" s="174"/>
      <c r="L200" s="174"/>
      <c r="M200" s="174"/>
      <c r="N200" s="175"/>
      <c r="O200" s="194"/>
      <c r="P200" s="195"/>
    </row>
    <row r="201" spans="1:16" s="154" customFormat="1" ht="12.75">
      <c r="A201" s="1258"/>
      <c r="B201" s="1275"/>
      <c r="C201" s="192" t="s">
        <v>135</v>
      </c>
      <c r="D201" s="193"/>
      <c r="E201" s="179" t="s">
        <v>935</v>
      </c>
      <c r="F201" s="173">
        <v>567924</v>
      </c>
      <c r="G201" s="173">
        <f t="shared" si="6"/>
        <v>0</v>
      </c>
      <c r="H201" s="174"/>
      <c r="I201" s="174"/>
      <c r="J201" s="174"/>
      <c r="K201" s="174"/>
      <c r="L201" s="174"/>
      <c r="M201" s="174"/>
      <c r="N201" s="175"/>
      <c r="O201" s="194"/>
      <c r="P201" s="195"/>
    </row>
    <row r="202" spans="1:16" s="154" customFormat="1" ht="12">
      <c r="A202" s="177"/>
      <c r="B202" s="178"/>
      <c r="C202" s="325"/>
      <c r="D202" s="193"/>
      <c r="E202" s="180" t="s">
        <v>273</v>
      </c>
      <c r="F202" s="173">
        <v>585556</v>
      </c>
      <c r="G202" s="173">
        <f t="shared" si="6"/>
        <v>0</v>
      </c>
      <c r="H202" s="174"/>
      <c r="I202" s="174"/>
      <c r="J202" s="174"/>
      <c r="K202" s="174"/>
      <c r="L202" s="174"/>
      <c r="M202" s="174"/>
      <c r="N202" s="175"/>
      <c r="O202" s="194"/>
      <c r="P202" s="195"/>
    </row>
    <row r="203" spans="1:16" s="154" customFormat="1" ht="12">
      <c r="A203" s="177"/>
      <c r="B203" s="332"/>
      <c r="C203" s="325"/>
      <c r="D203" s="193"/>
      <c r="E203" s="180" t="s">
        <v>302</v>
      </c>
      <c r="F203" s="173">
        <v>519059</v>
      </c>
      <c r="G203" s="173"/>
      <c r="H203" s="174"/>
      <c r="I203" s="174"/>
      <c r="J203" s="174"/>
      <c r="K203" s="174"/>
      <c r="L203" s="174"/>
      <c r="M203" s="174"/>
      <c r="N203" s="175"/>
      <c r="O203" s="194"/>
      <c r="P203" s="195"/>
    </row>
    <row r="204" spans="1:17" s="154" customFormat="1" ht="12">
      <c r="A204" s="1301" t="s">
        <v>991</v>
      </c>
      <c r="B204" s="1257"/>
      <c r="C204" s="1257"/>
      <c r="D204" s="1257"/>
      <c r="E204" s="201" t="s">
        <v>789</v>
      </c>
      <c r="F204" s="202">
        <f>SUM(F9+F12+F15+F18+F21+F24+F27+F30+F33+F36+F39+F42+F45+F48+F51+F54+F57+F64+F67+F70+F73+F76+F79+F82+F85+F88+F91+F94+F97+F100+F103+F106+F109+F112+F115+F122+F125+F128+F131+F134+F137+F140+F143+F146+F149+F152+F155+F158+F161+F164+F167+F174+F177+F180+F183+F186+F189+F192+F195+F198+F201)</f>
        <v>3732055</v>
      </c>
      <c r="G204" s="202">
        <f aca="true" t="shared" si="7" ref="G204:P204">SUM(G9+G12+G15+G18+G21+G24+G27+G30+G33+G36+G39+G42+G45+G48+G51+G54+G57+G64+G67+G70+G73+G76+G79+G82+G85+G88+G91+G94+G97+G100+G103+G106+G109+G112+G115+G122+G125+G128+G131+G134+G137+G140+G143+G146+G149+G152+G155+G158+G161+G164+G167+G174+G177+G180+G183+G186+G189+G192+G195+G198+G201)</f>
        <v>2315817</v>
      </c>
      <c r="H204" s="202">
        <f t="shared" si="7"/>
        <v>459144</v>
      </c>
      <c r="I204" s="202">
        <f t="shared" si="7"/>
        <v>143674</v>
      </c>
      <c r="J204" s="202">
        <f t="shared" si="7"/>
        <v>478737</v>
      </c>
      <c r="K204" s="202">
        <f t="shared" si="7"/>
        <v>183626</v>
      </c>
      <c r="L204" s="202">
        <f t="shared" si="7"/>
        <v>123381</v>
      </c>
      <c r="M204" s="202">
        <f t="shared" si="7"/>
        <v>183166</v>
      </c>
      <c r="N204" s="202">
        <f t="shared" si="7"/>
        <v>500927</v>
      </c>
      <c r="O204" s="202">
        <f t="shared" si="7"/>
        <v>176827</v>
      </c>
      <c r="P204" s="203">
        <f t="shared" si="7"/>
        <v>66335</v>
      </c>
      <c r="Q204" s="200"/>
    </row>
    <row r="205" spans="1:16" s="204" customFormat="1" ht="12">
      <c r="A205" s="388"/>
      <c r="B205" s="384"/>
      <c r="C205" s="384"/>
      <c r="D205" s="384"/>
      <c r="E205" s="408" t="s">
        <v>273</v>
      </c>
      <c r="F205" s="202">
        <f>SUM(F10+F13+F16+F19+F22+F25+F28+F31+F34+F37+F40+F43+F46+F49+F52+F55+F58+F65+F68+F71+F74+F77+F80+F83+F86+F89+F92+F95+F98+F101+F104+F107+F110+F113+F116+F123+F126+F129+F132+F135+F138+F141+F144+F147+F150+F153+F156+F159+F162+F165+F168+F175+F178+F181+F184+F187+F190+F193+F196+F199+F202)</f>
        <v>4128145</v>
      </c>
      <c r="G205" s="202">
        <f>SUM(G10+G13+G16+G19+G22+G25+G28+G31+G34+G37+G40+G43+G46+G49+G52+G55+G58+G65+G68+G71+G74+G77+G80+G83+G86+G89+G92+G95+G98+G101+G104+G107+G110+G113+G116+G123+G126+G129+G132+G135+G138+G141+G144+G147+G150+G153+G156+G159+G162+G165+G168+G175+G178+G181+G184+G187+G190+G193+G196+G199+G202)</f>
        <v>2700253</v>
      </c>
      <c r="H205" s="202">
        <f>SUM(H10+H13+H16+H19+H22+H25+H28+H31+H34+H37+H40+H43+H46+H49+H52+H55+H58+H65+H68+H71+H74+H77+H80+H83+H86+H89+H92+H95+H98+H101+H104+H107+H110+H113+H116+H123+H126+H129+H132+H135+H138+H141+H144+H147+H150+H153+H156+H159+H162+H165+H168+H175+H178+H181+H184+H187+H190+H193+H196+H199+H202)</f>
        <v>488030</v>
      </c>
      <c r="I205" s="202">
        <f>SUM(I10+I13+I16+I19+I22+I25+I28+I31+I34+I37+I40+I43+I46+I49+I52+I55+I58+I65+I68+I71+I74+I77+I80+I83+I86+I89+I92+I95+I98+I101+I104+I107+I110+I113+I116+I123+I126+I129+I132+I135+I138+I141+I144+I147+I150+I153+I156+I159+I162+I165+I168+I175+I178+I181+I184+I187+I190+I193+I196+I199+I202)</f>
        <v>151527</v>
      </c>
      <c r="J205" s="202">
        <f aca="true" t="shared" si="8" ref="J205:P205">SUM(J10+J13+J16+J19+J22+J25+J28+J31+J34+J37+J40+J43+J46+J49+J52+J55+J58+J65+J68+J71+J74+J77+J80+J83+J86+J89+J92+J95+J98+J101+J104+J107+J110+J113+J116+J123+J126+J129+J132+J135+J138+J141+J144+J147+J150+J153+J156+J159+J162+J165+J168+J175+J178+J181+J184+J187+J190+J193+J196+J199+J202)</f>
        <v>531688</v>
      </c>
      <c r="K205" s="202">
        <f t="shared" si="8"/>
        <v>213156</v>
      </c>
      <c r="L205" s="202">
        <f t="shared" si="8"/>
        <v>130027</v>
      </c>
      <c r="M205" s="202">
        <f t="shared" si="8"/>
        <v>320103</v>
      </c>
      <c r="N205" s="202">
        <f t="shared" si="8"/>
        <v>534167</v>
      </c>
      <c r="O205" s="202">
        <f t="shared" si="8"/>
        <v>176981</v>
      </c>
      <c r="P205" s="203">
        <f t="shared" si="8"/>
        <v>154574</v>
      </c>
    </row>
    <row r="206" spans="1:16" s="204" customFormat="1" ht="12">
      <c r="A206" s="388"/>
      <c r="B206" s="384"/>
      <c r="C206" s="384"/>
      <c r="D206" s="384"/>
      <c r="E206" s="408" t="s">
        <v>302</v>
      </c>
      <c r="F206" s="202">
        <f>SUM(F11+F14+F17+F20+F23+F26+F29+F32+F35+F38+F41+F44+F47+F50+F53+F56+F59+F66+F69+F72+F75+F78+F81+F84+F87+F90+F93+F96+F99+F102+F105+F108+F111+F114+F117+F124+F127+F130+F133+F136+F139+F142+F145+F148+F151+F154+F157+F160+F163+F166+F169+F176+F179+F182+F185+F188+F191+F194+F197+F200+F203)</f>
        <v>4148519</v>
      </c>
      <c r="G206" s="202">
        <f aca="true" t="shared" si="9" ref="G206:P206">SUM(G11+G14+G17+G20+G23+G26+G29+G32+G35+G38+G41+G44+G47+G50+G53+G56+G59+G66+G69+G72+G75+G78+G81+G84+G87+G90+G93+G96+G99+G102+G105+G108+G111+G114+G117+G124+G127+G130+G133+G136+G139+G142+G145+G148+G151+G154+G157+G160+G163+G166+G169+G176+G179+G182+G185+G188+G191+G194+G197+G200+G203)</f>
        <v>2408302</v>
      </c>
      <c r="H206" s="202">
        <f t="shared" si="9"/>
        <v>468749</v>
      </c>
      <c r="I206" s="202">
        <f t="shared" si="9"/>
        <v>147510</v>
      </c>
      <c r="J206" s="202">
        <f t="shared" si="9"/>
        <v>523505</v>
      </c>
      <c r="K206" s="202">
        <f t="shared" si="9"/>
        <v>214507</v>
      </c>
      <c r="L206" s="202">
        <f t="shared" si="9"/>
        <v>130014</v>
      </c>
      <c r="M206" s="202">
        <f t="shared" si="9"/>
        <v>271571</v>
      </c>
      <c r="N206" s="202">
        <f t="shared" si="9"/>
        <v>480086</v>
      </c>
      <c r="O206" s="202">
        <f t="shared" si="9"/>
        <v>172360</v>
      </c>
      <c r="P206" s="203">
        <f t="shared" si="9"/>
        <v>0</v>
      </c>
    </row>
    <row r="207" spans="1:16" s="204" customFormat="1" ht="12">
      <c r="A207" s="388"/>
      <c r="B207" s="384"/>
      <c r="C207" s="384"/>
      <c r="D207" s="384"/>
      <c r="E207" s="408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3"/>
    </row>
    <row r="208" spans="1:16" s="154" customFormat="1" ht="12">
      <c r="A208" s="1256" t="s">
        <v>881</v>
      </c>
      <c r="B208" s="1257"/>
      <c r="C208" s="1257"/>
      <c r="D208" s="1257"/>
      <c r="E208" s="180"/>
      <c r="F208" s="202"/>
      <c r="G208" s="173"/>
      <c r="H208" s="173"/>
      <c r="I208" s="173"/>
      <c r="J208" s="173"/>
      <c r="K208" s="173"/>
      <c r="L208" s="173"/>
      <c r="M208" s="173"/>
      <c r="N208" s="173"/>
      <c r="O208" s="173"/>
      <c r="P208" s="176"/>
    </row>
    <row r="209" spans="1:16" s="154" customFormat="1" ht="12">
      <c r="A209" s="1258" t="s">
        <v>992</v>
      </c>
      <c r="B209" s="1259"/>
      <c r="C209" s="1254" t="s">
        <v>993</v>
      </c>
      <c r="D209" s="1260"/>
      <c r="E209" s="179" t="s">
        <v>994</v>
      </c>
      <c r="F209" s="173">
        <v>640</v>
      </c>
      <c r="G209" s="173">
        <f aca="true" t="shared" si="10" ref="G209:G217">SUM(H209:P209)</f>
        <v>640</v>
      </c>
      <c r="H209" s="173"/>
      <c r="I209" s="173"/>
      <c r="J209" s="173">
        <v>340</v>
      </c>
      <c r="K209" s="173">
        <v>300</v>
      </c>
      <c r="L209" s="173"/>
      <c r="M209" s="173"/>
      <c r="N209" s="173"/>
      <c r="O209" s="173"/>
      <c r="P209" s="176"/>
    </row>
    <row r="210" spans="1:16" s="154" customFormat="1" ht="12">
      <c r="A210" s="177"/>
      <c r="B210" s="178"/>
      <c r="C210" s="290"/>
      <c r="D210" s="183"/>
      <c r="E210" s="180" t="s">
        <v>273</v>
      </c>
      <c r="F210" s="173">
        <v>1187</v>
      </c>
      <c r="G210" s="173">
        <f t="shared" si="10"/>
        <v>1187</v>
      </c>
      <c r="H210" s="205"/>
      <c r="I210" s="205"/>
      <c r="J210" s="205">
        <v>887</v>
      </c>
      <c r="K210" s="205">
        <v>300</v>
      </c>
      <c r="L210" s="205"/>
      <c r="M210" s="205"/>
      <c r="N210" s="205"/>
      <c r="O210" s="205"/>
      <c r="P210" s="206"/>
    </row>
    <row r="211" spans="1:16" s="154" customFormat="1" ht="12">
      <c r="A211" s="177"/>
      <c r="B211" s="178"/>
      <c r="C211" s="290"/>
      <c r="D211" s="183"/>
      <c r="E211" s="180" t="s">
        <v>302</v>
      </c>
      <c r="F211" s="173">
        <v>1187</v>
      </c>
      <c r="G211" s="173">
        <f t="shared" si="10"/>
        <v>959</v>
      </c>
      <c r="H211" s="205"/>
      <c r="I211" s="205"/>
      <c r="J211" s="205">
        <v>797</v>
      </c>
      <c r="K211" s="205">
        <v>162</v>
      </c>
      <c r="L211" s="205"/>
      <c r="M211" s="205"/>
      <c r="N211" s="205"/>
      <c r="O211" s="205"/>
      <c r="P211" s="206"/>
    </row>
    <row r="212" spans="1:16" s="154" customFormat="1" ht="12">
      <c r="A212" s="1258"/>
      <c r="B212" s="1259"/>
      <c r="C212" s="1254" t="s">
        <v>995</v>
      </c>
      <c r="D212" s="1260"/>
      <c r="E212" s="179" t="s">
        <v>789</v>
      </c>
      <c r="F212" s="173">
        <v>640</v>
      </c>
      <c r="G212" s="173">
        <f t="shared" si="10"/>
        <v>640</v>
      </c>
      <c r="H212" s="205"/>
      <c r="I212" s="205"/>
      <c r="J212" s="205">
        <v>640</v>
      </c>
      <c r="K212" s="205"/>
      <c r="L212" s="205"/>
      <c r="M212" s="205"/>
      <c r="N212" s="205"/>
      <c r="O212" s="205"/>
      <c r="P212" s="206"/>
    </row>
    <row r="213" spans="1:16" s="154" customFormat="1" ht="12">
      <c r="A213" s="177"/>
      <c r="B213" s="178"/>
      <c r="C213" s="290"/>
      <c r="D213" s="289"/>
      <c r="E213" s="180" t="s">
        <v>273</v>
      </c>
      <c r="F213" s="173">
        <v>1189</v>
      </c>
      <c r="G213" s="173">
        <f t="shared" si="10"/>
        <v>1189</v>
      </c>
      <c r="H213" s="205"/>
      <c r="I213" s="205"/>
      <c r="J213" s="205">
        <v>1189</v>
      </c>
      <c r="K213" s="205"/>
      <c r="L213" s="205"/>
      <c r="M213" s="205"/>
      <c r="N213" s="205"/>
      <c r="O213" s="205"/>
      <c r="P213" s="206"/>
    </row>
    <row r="214" spans="1:16" s="154" customFormat="1" ht="12">
      <c r="A214" s="177"/>
      <c r="B214" s="178"/>
      <c r="C214" s="290"/>
      <c r="D214" s="289"/>
      <c r="E214" s="180" t="s">
        <v>302</v>
      </c>
      <c r="F214" s="173">
        <v>1204</v>
      </c>
      <c r="G214" s="173">
        <f t="shared" si="10"/>
        <v>979</v>
      </c>
      <c r="H214" s="205"/>
      <c r="I214" s="205">
        <v>1</v>
      </c>
      <c r="J214" s="205">
        <v>978</v>
      </c>
      <c r="K214" s="205"/>
      <c r="L214" s="205"/>
      <c r="M214" s="205"/>
      <c r="N214" s="205"/>
      <c r="O214" s="205"/>
      <c r="P214" s="206"/>
    </row>
    <row r="215" spans="1:16" s="154" customFormat="1" ht="12">
      <c r="A215" s="1258"/>
      <c r="B215" s="1259"/>
      <c r="C215" s="1254" t="s">
        <v>996</v>
      </c>
      <c r="D215" s="1255"/>
      <c r="E215" s="179" t="s">
        <v>789</v>
      </c>
      <c r="F215" s="173">
        <v>640</v>
      </c>
      <c r="G215" s="173">
        <f t="shared" si="10"/>
        <v>640</v>
      </c>
      <c r="H215" s="205"/>
      <c r="I215" s="205"/>
      <c r="J215" s="205">
        <v>640</v>
      </c>
      <c r="K215" s="205"/>
      <c r="L215" s="205"/>
      <c r="M215" s="205"/>
      <c r="N215" s="205"/>
      <c r="O215" s="205"/>
      <c r="P215" s="206"/>
    </row>
    <row r="216" spans="1:16" s="154" customFormat="1" ht="12">
      <c r="A216" s="337"/>
      <c r="B216" s="426"/>
      <c r="C216" s="338"/>
      <c r="D216" s="339"/>
      <c r="E216" s="180" t="s">
        <v>273</v>
      </c>
      <c r="F216" s="205">
        <v>690</v>
      </c>
      <c r="G216" s="173">
        <f t="shared" si="10"/>
        <v>690</v>
      </c>
      <c r="H216" s="205"/>
      <c r="I216" s="205"/>
      <c r="J216" s="205">
        <v>690</v>
      </c>
      <c r="K216" s="205"/>
      <c r="L216" s="205"/>
      <c r="M216" s="205"/>
      <c r="N216" s="205"/>
      <c r="O216" s="205"/>
      <c r="P216" s="206"/>
    </row>
    <row r="217" spans="1:16" s="154" customFormat="1" ht="12">
      <c r="A217" s="337"/>
      <c r="B217" s="426"/>
      <c r="C217" s="338"/>
      <c r="D217" s="339"/>
      <c r="E217" s="180" t="s">
        <v>302</v>
      </c>
      <c r="F217" s="205">
        <v>690</v>
      </c>
      <c r="G217" s="205">
        <f t="shared" si="10"/>
        <v>465</v>
      </c>
      <c r="H217" s="205"/>
      <c r="I217" s="205"/>
      <c r="J217" s="205">
        <v>465</v>
      </c>
      <c r="K217" s="205"/>
      <c r="L217" s="205"/>
      <c r="M217" s="205"/>
      <c r="N217" s="205"/>
      <c r="O217" s="205"/>
      <c r="P217" s="206"/>
    </row>
    <row r="218" spans="1:16" s="154" customFormat="1" ht="12">
      <c r="A218" s="1302" t="s">
        <v>997</v>
      </c>
      <c r="B218" s="1303"/>
      <c r="C218" s="1303"/>
      <c r="D218" s="1304"/>
      <c r="E218" s="201" t="s">
        <v>789</v>
      </c>
      <c r="F218" s="285">
        <f>SUM(F209+F212+F215)</f>
        <v>1920</v>
      </c>
      <c r="G218" s="285">
        <f aca="true" t="shared" si="11" ref="G218:O218">SUM(G209+G212+G215)</f>
        <v>1920</v>
      </c>
      <c r="H218" s="285">
        <f t="shared" si="11"/>
        <v>0</v>
      </c>
      <c r="I218" s="285">
        <f t="shared" si="11"/>
        <v>0</v>
      </c>
      <c r="J218" s="285">
        <f t="shared" si="11"/>
        <v>1620</v>
      </c>
      <c r="K218" s="285">
        <f t="shared" si="11"/>
        <v>300</v>
      </c>
      <c r="L218" s="285">
        <f t="shared" si="11"/>
        <v>0</v>
      </c>
      <c r="M218" s="285">
        <f t="shared" si="11"/>
        <v>0</v>
      </c>
      <c r="N218" s="285">
        <f t="shared" si="11"/>
        <v>0</v>
      </c>
      <c r="O218" s="285">
        <f t="shared" si="11"/>
        <v>0</v>
      </c>
      <c r="P218" s="286">
        <f>SUM(P209+P212+P215)</f>
        <v>0</v>
      </c>
    </row>
    <row r="219" spans="1:16" ht="12.75">
      <c r="A219" s="416"/>
      <c r="B219" s="415"/>
      <c r="C219" s="414"/>
      <c r="D219" s="415"/>
      <c r="E219" s="408" t="s">
        <v>273</v>
      </c>
      <c r="F219" s="285">
        <f>SUM(F210+F213+F216)</f>
        <v>3066</v>
      </c>
      <c r="G219" s="285">
        <f aca="true" t="shared" si="12" ref="G219:P219">SUM(G210+G213+G216)</f>
        <v>3066</v>
      </c>
      <c r="H219" s="285">
        <f t="shared" si="12"/>
        <v>0</v>
      </c>
      <c r="I219" s="285">
        <f t="shared" si="12"/>
        <v>0</v>
      </c>
      <c r="J219" s="285">
        <f t="shared" si="12"/>
        <v>2766</v>
      </c>
      <c r="K219" s="285">
        <f t="shared" si="12"/>
        <v>300</v>
      </c>
      <c r="L219" s="285">
        <f t="shared" si="12"/>
        <v>0</v>
      </c>
      <c r="M219" s="285">
        <f t="shared" si="12"/>
        <v>0</v>
      </c>
      <c r="N219" s="285">
        <f t="shared" si="12"/>
        <v>0</v>
      </c>
      <c r="O219" s="285">
        <f t="shared" si="12"/>
        <v>0</v>
      </c>
      <c r="P219" s="286">
        <f t="shared" si="12"/>
        <v>0</v>
      </c>
    </row>
    <row r="220" spans="1:16" ht="12.75">
      <c r="A220" s="416"/>
      <c r="B220" s="415"/>
      <c r="C220" s="414"/>
      <c r="D220" s="415"/>
      <c r="E220" s="408" t="s">
        <v>302</v>
      </c>
      <c r="F220" s="285">
        <f>SUM(F211+F214+F217)</f>
        <v>3081</v>
      </c>
      <c r="G220" s="285">
        <f aca="true" t="shared" si="13" ref="G220:P220">SUM(G211+G214+G217)</f>
        <v>2403</v>
      </c>
      <c r="H220" s="285">
        <f t="shared" si="13"/>
        <v>0</v>
      </c>
      <c r="I220" s="285">
        <f t="shared" si="13"/>
        <v>1</v>
      </c>
      <c r="J220" s="285">
        <f t="shared" si="13"/>
        <v>2240</v>
      </c>
      <c r="K220" s="285">
        <f t="shared" si="13"/>
        <v>162</v>
      </c>
      <c r="L220" s="285">
        <f t="shared" si="13"/>
        <v>0</v>
      </c>
      <c r="M220" s="285">
        <f t="shared" si="13"/>
        <v>0</v>
      </c>
      <c r="N220" s="285">
        <f t="shared" si="13"/>
        <v>0</v>
      </c>
      <c r="O220" s="285">
        <f t="shared" si="13"/>
        <v>0</v>
      </c>
      <c r="P220" s="286">
        <f t="shared" si="13"/>
        <v>0</v>
      </c>
    </row>
    <row r="221" spans="1:16" ht="12.75">
      <c r="A221" s="416"/>
      <c r="B221" s="415"/>
      <c r="C221" s="414"/>
      <c r="D221" s="415"/>
      <c r="E221" s="408"/>
      <c r="F221" s="285"/>
      <c r="G221" s="285"/>
      <c r="H221" s="285"/>
      <c r="I221" s="285"/>
      <c r="J221" s="285"/>
      <c r="K221" s="285"/>
      <c r="L221" s="285"/>
      <c r="M221" s="285"/>
      <c r="N221" s="285"/>
      <c r="O221" s="285"/>
      <c r="P221" s="203"/>
    </row>
    <row r="222" spans="1:16" ht="15.75">
      <c r="A222" s="1297" t="s">
        <v>773</v>
      </c>
      <c r="B222" s="1298"/>
      <c r="C222" s="1298"/>
      <c r="D222" s="1298"/>
      <c r="E222" s="392" t="s">
        <v>959</v>
      </c>
      <c r="F222" s="393">
        <f>SUM(F204+F218)</f>
        <v>3733975</v>
      </c>
      <c r="G222" s="393">
        <f aca="true" t="shared" si="14" ref="G222:P222">SUM(G204+G218)</f>
        <v>2317737</v>
      </c>
      <c r="H222" s="393">
        <f t="shared" si="14"/>
        <v>459144</v>
      </c>
      <c r="I222" s="393">
        <f t="shared" si="14"/>
        <v>143674</v>
      </c>
      <c r="J222" s="393">
        <f t="shared" si="14"/>
        <v>480357</v>
      </c>
      <c r="K222" s="393">
        <f t="shared" si="14"/>
        <v>183926</v>
      </c>
      <c r="L222" s="393">
        <f t="shared" si="14"/>
        <v>123381</v>
      </c>
      <c r="M222" s="393">
        <f t="shared" si="14"/>
        <v>183166</v>
      </c>
      <c r="N222" s="393">
        <f t="shared" si="14"/>
        <v>500927</v>
      </c>
      <c r="O222" s="393">
        <f t="shared" si="14"/>
        <v>176827</v>
      </c>
      <c r="P222" s="554">
        <f t="shared" si="14"/>
        <v>66335</v>
      </c>
    </row>
    <row r="223" spans="1:16" ht="12.75">
      <c r="A223" s="534"/>
      <c r="B223" s="547"/>
      <c r="C223" s="548"/>
      <c r="D223" s="549"/>
      <c r="E223" s="527" t="s">
        <v>273</v>
      </c>
      <c r="F223" s="421">
        <f>SUM(F205+F219)</f>
        <v>4131211</v>
      </c>
      <c r="G223" s="421">
        <f aca="true" t="shared" si="15" ref="G223:P223">SUM(G205+G219)</f>
        <v>2703319</v>
      </c>
      <c r="H223" s="421">
        <f t="shared" si="15"/>
        <v>488030</v>
      </c>
      <c r="I223" s="421">
        <f t="shared" si="15"/>
        <v>151527</v>
      </c>
      <c r="J223" s="421">
        <f t="shared" si="15"/>
        <v>534454</v>
      </c>
      <c r="K223" s="421">
        <f t="shared" si="15"/>
        <v>213456</v>
      </c>
      <c r="L223" s="421">
        <f t="shared" si="15"/>
        <v>130027</v>
      </c>
      <c r="M223" s="421">
        <f t="shared" si="15"/>
        <v>320103</v>
      </c>
      <c r="N223" s="421">
        <f t="shared" si="15"/>
        <v>534167</v>
      </c>
      <c r="O223" s="421">
        <f t="shared" si="15"/>
        <v>176981</v>
      </c>
      <c r="P223" s="422">
        <f t="shared" si="15"/>
        <v>154574</v>
      </c>
    </row>
    <row r="224" spans="1:16" ht="13.5" thickBot="1">
      <c r="A224" s="550"/>
      <c r="B224" s="551"/>
      <c r="C224" s="552"/>
      <c r="D224" s="552"/>
      <c r="E224" s="553" t="s">
        <v>302</v>
      </c>
      <c r="F224" s="531">
        <f>SUM(F206+F220)</f>
        <v>4151600</v>
      </c>
      <c r="G224" s="531">
        <f aca="true" t="shared" si="16" ref="G224:P224">SUM(G206+G220)</f>
        <v>2410705</v>
      </c>
      <c r="H224" s="531">
        <f t="shared" si="16"/>
        <v>468749</v>
      </c>
      <c r="I224" s="531">
        <f t="shared" si="16"/>
        <v>147511</v>
      </c>
      <c r="J224" s="531">
        <f t="shared" si="16"/>
        <v>525745</v>
      </c>
      <c r="K224" s="531">
        <f t="shared" si="16"/>
        <v>214669</v>
      </c>
      <c r="L224" s="531">
        <f t="shared" si="16"/>
        <v>130014</v>
      </c>
      <c r="M224" s="531">
        <f t="shared" si="16"/>
        <v>271571</v>
      </c>
      <c r="N224" s="531">
        <f t="shared" si="16"/>
        <v>480086</v>
      </c>
      <c r="O224" s="531">
        <f t="shared" si="16"/>
        <v>172360</v>
      </c>
      <c r="P224" s="532">
        <f t="shared" si="16"/>
        <v>0</v>
      </c>
    </row>
    <row r="225" ht="13.5" thickTop="1"/>
  </sheetData>
  <mergeCells count="93">
    <mergeCell ref="C73:D73"/>
    <mergeCell ref="A118:E121"/>
    <mergeCell ref="F118:F121"/>
    <mergeCell ref="F60:F63"/>
    <mergeCell ref="C79:D79"/>
    <mergeCell ref="G60:G63"/>
    <mergeCell ref="G118:G121"/>
    <mergeCell ref="A64:B64"/>
    <mergeCell ref="A100:B100"/>
    <mergeCell ref="A106:B106"/>
    <mergeCell ref="A115:B115"/>
    <mergeCell ref="C82:D82"/>
    <mergeCell ref="A76:B76"/>
    <mergeCell ref="C76:D76"/>
    <mergeCell ref="A60:E63"/>
    <mergeCell ref="G170:G173"/>
    <mergeCell ref="A192:B192"/>
    <mergeCell ref="A180:B180"/>
    <mergeCell ref="A198:B198"/>
    <mergeCell ref="A189:B189"/>
    <mergeCell ref="A215:B215"/>
    <mergeCell ref="A177:B177"/>
    <mergeCell ref="A201:B201"/>
    <mergeCell ref="F170:F173"/>
    <mergeCell ref="A174:B174"/>
    <mergeCell ref="A222:D222"/>
    <mergeCell ref="A134:B134"/>
    <mergeCell ref="C128:D128"/>
    <mergeCell ref="A186:B186"/>
    <mergeCell ref="A204:D204"/>
    <mergeCell ref="A195:B195"/>
    <mergeCell ref="C209:D209"/>
    <mergeCell ref="A218:D218"/>
    <mergeCell ref="A212:B212"/>
    <mergeCell ref="C212:D212"/>
    <mergeCell ref="A3:P3"/>
    <mergeCell ref="A5:E8"/>
    <mergeCell ref="A9:B9"/>
    <mergeCell ref="A12:B12"/>
    <mergeCell ref="G5:G8"/>
    <mergeCell ref="F5:F8"/>
    <mergeCell ref="A15:B15"/>
    <mergeCell ref="A21:B21"/>
    <mergeCell ref="A24:B24"/>
    <mergeCell ref="A27:B27"/>
    <mergeCell ref="C18:D18"/>
    <mergeCell ref="A18:B18"/>
    <mergeCell ref="A88:B88"/>
    <mergeCell ref="A48:B48"/>
    <mergeCell ref="A73:B73"/>
    <mergeCell ref="A51:B51"/>
    <mergeCell ref="A82:B82"/>
    <mergeCell ref="A85:B85"/>
    <mergeCell ref="A70:B70"/>
    <mergeCell ref="A67:B67"/>
    <mergeCell ref="A30:B30"/>
    <mergeCell ref="A42:B42"/>
    <mergeCell ref="A33:B33"/>
    <mergeCell ref="C33:D33"/>
    <mergeCell ref="A36:B36"/>
    <mergeCell ref="C39:D39"/>
    <mergeCell ref="A152:B152"/>
    <mergeCell ref="A161:B161"/>
    <mergeCell ref="A158:B158"/>
    <mergeCell ref="A146:B146"/>
    <mergeCell ref="A149:B149"/>
    <mergeCell ref="A155:B155"/>
    <mergeCell ref="A57:B57"/>
    <mergeCell ref="A122:B122"/>
    <mergeCell ref="A103:B103"/>
    <mergeCell ref="A137:B137"/>
    <mergeCell ref="A131:B131"/>
    <mergeCell ref="A79:B79"/>
    <mergeCell ref="A45:B45"/>
    <mergeCell ref="A170:E173"/>
    <mergeCell ref="C152:D152"/>
    <mergeCell ref="A54:B54"/>
    <mergeCell ref="A94:B94"/>
    <mergeCell ref="A97:B97"/>
    <mergeCell ref="A91:B91"/>
    <mergeCell ref="A125:B125"/>
    <mergeCell ref="C125:D125"/>
    <mergeCell ref="A128:B128"/>
    <mergeCell ref="C158:D158"/>
    <mergeCell ref="C174:D174"/>
    <mergeCell ref="C215:D215"/>
    <mergeCell ref="A208:D208"/>
    <mergeCell ref="C161:D161"/>
    <mergeCell ref="A209:B209"/>
    <mergeCell ref="A183:B183"/>
    <mergeCell ref="C183:D183"/>
    <mergeCell ref="A164:B164"/>
    <mergeCell ref="A167:B167"/>
  </mergeCells>
  <printOptions horizontalCentered="1"/>
  <pageMargins left="0.15748031496062992" right="0.15748031496062992" top="0.55" bottom="0.63" header="0.2362204724409449" footer="0.15748031496062992"/>
  <pageSetup horizontalDpi="300" verticalDpi="300" orientation="landscape" paperSize="9" scale="75" r:id="rId1"/>
  <headerFooter alignWithMargins="0">
    <oddHeader>&amp;L4. sz. melléklet</oddHeader>
  </headerFooter>
  <rowBreaks count="3" manualBreakCount="3">
    <brk id="59" max="255" man="1"/>
    <brk id="117" max="255" man="1"/>
    <brk id="16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W68"/>
  <sheetViews>
    <sheetView workbookViewId="0" topLeftCell="B43">
      <selection activeCell="M65" sqref="M65"/>
    </sheetView>
  </sheetViews>
  <sheetFormatPr defaultColWidth="9.00390625" defaultRowHeight="12.75"/>
  <cols>
    <col min="1" max="1" width="25.125" style="748" customWidth="1"/>
    <col min="2" max="2" width="10.375" style="748" bestFit="1" customWidth="1"/>
    <col min="3" max="3" width="6.875" style="748" customWidth="1"/>
    <col min="4" max="4" width="6.375" style="748" customWidth="1"/>
    <col min="5" max="5" width="7.00390625" style="748" customWidth="1"/>
    <col min="6" max="6" width="8.625" style="748" customWidth="1"/>
    <col min="7" max="7" width="7.25390625" style="748" customWidth="1"/>
    <col min="8" max="8" width="8.625" style="748" customWidth="1"/>
    <col min="9" max="9" width="8.00390625" style="748" customWidth="1"/>
    <col min="10" max="10" width="6.875" style="748" customWidth="1"/>
    <col min="11" max="11" width="7.125" style="748" customWidth="1"/>
    <col min="12" max="12" width="6.375" style="748" customWidth="1"/>
    <col min="13" max="13" width="9.00390625" style="768" customWidth="1"/>
    <col min="14" max="14" width="25.375" style="768" customWidth="1"/>
    <col min="15" max="15" width="9.75390625" style="768" customWidth="1"/>
    <col min="16" max="16" width="9.875" style="748" customWidth="1"/>
    <col min="17" max="17" width="9.375" style="748" customWidth="1"/>
    <col min="18" max="18" width="9.75390625" style="748" customWidth="1"/>
    <col min="19" max="19" width="9.00390625" style="748" customWidth="1"/>
    <col min="20" max="20" width="9.25390625" style="748" customWidth="1"/>
    <col min="21" max="21" width="8.625" style="748" customWidth="1"/>
    <col min="22" max="22" width="9.00390625" style="748" customWidth="1"/>
    <col min="23" max="23" width="9.25390625" style="768" customWidth="1"/>
    <col min="24" max="16384" width="9.125" style="748" customWidth="1"/>
  </cols>
  <sheetData>
    <row r="2" spans="1:23" ht="12.75">
      <c r="A2" s="1312" t="s">
        <v>561</v>
      </c>
      <c r="B2" s="1312"/>
      <c r="C2" s="1313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 t="s">
        <v>561</v>
      </c>
      <c r="O2" s="1265"/>
      <c r="P2" s="1265"/>
      <c r="Q2" s="1265"/>
      <c r="R2" s="1265"/>
      <c r="S2" s="1265"/>
      <c r="T2" s="1265"/>
      <c r="U2" s="1265"/>
      <c r="V2" s="1265"/>
      <c r="W2" s="1265"/>
    </row>
    <row r="3" spans="1:23" ht="14.25" customHeight="1" thickBot="1">
      <c r="A3" s="749"/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50" t="s">
        <v>268</v>
      </c>
      <c r="N3" s="750"/>
      <c r="O3" s="750"/>
      <c r="P3" s="749"/>
      <c r="Q3" s="749"/>
      <c r="R3" s="1324"/>
      <c r="S3" s="1324"/>
      <c r="T3" s="1324"/>
      <c r="U3" s="1324"/>
      <c r="V3" s="749"/>
      <c r="W3" s="750" t="s">
        <v>268</v>
      </c>
    </row>
    <row r="4" spans="1:23" s="751" customFormat="1" ht="20.25" customHeight="1" thickTop="1">
      <c r="A4" s="1314" t="s">
        <v>562</v>
      </c>
      <c r="B4" s="1315"/>
      <c r="C4" s="1315" t="s">
        <v>563</v>
      </c>
      <c r="D4" s="1315" t="s">
        <v>564</v>
      </c>
      <c r="E4" s="1325" t="s">
        <v>565</v>
      </c>
      <c r="F4" s="1326"/>
      <c r="G4" s="1325" t="s">
        <v>566</v>
      </c>
      <c r="H4" s="1326"/>
      <c r="I4" s="1325" t="s">
        <v>809</v>
      </c>
      <c r="J4" s="1326"/>
      <c r="K4" s="1315" t="s">
        <v>567</v>
      </c>
      <c r="L4" s="1315" t="s">
        <v>568</v>
      </c>
      <c r="M4" s="1322" t="s">
        <v>569</v>
      </c>
      <c r="N4" s="1314" t="s">
        <v>562</v>
      </c>
      <c r="O4" s="1315"/>
      <c r="P4" s="1318" t="s">
        <v>848</v>
      </c>
      <c r="Q4" s="1318"/>
      <c r="R4" s="1318"/>
      <c r="S4" s="1318"/>
      <c r="T4" s="1319"/>
      <c r="U4" s="1320" t="s">
        <v>269</v>
      </c>
      <c r="V4" s="1321"/>
      <c r="W4" s="1322" t="s">
        <v>570</v>
      </c>
    </row>
    <row r="5" spans="1:23" s="755" customFormat="1" ht="28.5" customHeight="1">
      <c r="A5" s="1316"/>
      <c r="B5" s="1317"/>
      <c r="C5" s="1317"/>
      <c r="D5" s="1317"/>
      <c r="E5" s="753" t="s">
        <v>571</v>
      </c>
      <c r="F5" s="753" t="s">
        <v>572</v>
      </c>
      <c r="G5" s="753" t="s">
        <v>571</v>
      </c>
      <c r="H5" s="753" t="s">
        <v>572</v>
      </c>
      <c r="I5" s="753" t="s">
        <v>573</v>
      </c>
      <c r="J5" s="753" t="s">
        <v>574</v>
      </c>
      <c r="K5" s="1317"/>
      <c r="L5" s="1317"/>
      <c r="M5" s="1323"/>
      <c r="N5" s="1316"/>
      <c r="O5" s="1317"/>
      <c r="P5" s="754" t="s">
        <v>831</v>
      </c>
      <c r="Q5" s="752" t="s">
        <v>575</v>
      </c>
      <c r="R5" s="752" t="s">
        <v>850</v>
      </c>
      <c r="S5" s="752" t="s">
        <v>576</v>
      </c>
      <c r="T5" s="752" t="s">
        <v>577</v>
      </c>
      <c r="U5" s="752" t="s">
        <v>801</v>
      </c>
      <c r="V5" s="774" t="s">
        <v>839</v>
      </c>
      <c r="W5" s="1323"/>
    </row>
    <row r="6" spans="1:23" ht="12" customHeight="1">
      <c r="A6" s="756" t="s">
        <v>882</v>
      </c>
      <c r="B6" s="757" t="s">
        <v>789</v>
      </c>
      <c r="C6" s="758">
        <v>5769</v>
      </c>
      <c r="D6" s="758"/>
      <c r="E6" s="758"/>
      <c r="F6" s="758"/>
      <c r="G6" s="758"/>
      <c r="H6" s="758"/>
      <c r="I6" s="758"/>
      <c r="J6" s="758"/>
      <c r="K6" s="758"/>
      <c r="L6" s="758">
        <v>865</v>
      </c>
      <c r="M6" s="759">
        <f aca="true" t="shared" si="0" ref="M6:M62">SUM(C6:L6)</f>
        <v>6634</v>
      </c>
      <c r="N6" s="756" t="s">
        <v>882</v>
      </c>
      <c r="O6" s="757" t="s">
        <v>789</v>
      </c>
      <c r="P6" s="760">
        <v>37555</v>
      </c>
      <c r="Q6" s="758">
        <v>11914</v>
      </c>
      <c r="R6" s="758">
        <v>10388</v>
      </c>
      <c r="S6" s="758"/>
      <c r="T6" s="758"/>
      <c r="U6" s="758"/>
      <c r="V6" s="775"/>
      <c r="W6" s="759">
        <f aca="true" t="shared" si="1" ref="W6:W62">SUM(P6:V6)</f>
        <v>59857</v>
      </c>
    </row>
    <row r="7" spans="1:23" ht="12" customHeight="1">
      <c r="A7" s="756"/>
      <c r="B7" s="757" t="s">
        <v>273</v>
      </c>
      <c r="C7" s="758">
        <v>955</v>
      </c>
      <c r="D7" s="758">
        <v>4867</v>
      </c>
      <c r="E7" s="758"/>
      <c r="F7" s="758"/>
      <c r="G7" s="758"/>
      <c r="H7" s="758">
        <v>120</v>
      </c>
      <c r="I7" s="758"/>
      <c r="J7" s="758"/>
      <c r="K7" s="758"/>
      <c r="L7" s="758">
        <v>983</v>
      </c>
      <c r="M7" s="759">
        <f t="shared" si="0"/>
        <v>6925</v>
      </c>
      <c r="N7" s="756"/>
      <c r="O7" s="757" t="s">
        <v>273</v>
      </c>
      <c r="P7" s="760">
        <v>37486</v>
      </c>
      <c r="Q7" s="758">
        <v>11878</v>
      </c>
      <c r="R7" s="758">
        <v>11362</v>
      </c>
      <c r="S7" s="758"/>
      <c r="T7" s="758"/>
      <c r="U7" s="758">
        <v>214</v>
      </c>
      <c r="V7" s="775"/>
      <c r="W7" s="759">
        <f t="shared" si="1"/>
        <v>60940</v>
      </c>
    </row>
    <row r="8" spans="1:23" ht="12" customHeight="1">
      <c r="A8" s="756"/>
      <c r="B8" s="757" t="s">
        <v>302</v>
      </c>
      <c r="C8" s="758">
        <v>876</v>
      </c>
      <c r="D8" s="758">
        <v>4946</v>
      </c>
      <c r="E8" s="758"/>
      <c r="F8" s="758"/>
      <c r="G8" s="758"/>
      <c r="H8" s="758">
        <v>120</v>
      </c>
      <c r="I8" s="758"/>
      <c r="J8" s="758"/>
      <c r="K8" s="758"/>
      <c r="L8" s="758">
        <v>983</v>
      </c>
      <c r="M8" s="759">
        <f t="shared" si="0"/>
        <v>6925</v>
      </c>
      <c r="N8" s="756"/>
      <c r="O8" s="757" t="s">
        <v>302</v>
      </c>
      <c r="P8" s="760">
        <v>37486</v>
      </c>
      <c r="Q8" s="758">
        <v>11878</v>
      </c>
      <c r="R8" s="758">
        <v>11362</v>
      </c>
      <c r="S8" s="758"/>
      <c r="T8" s="758"/>
      <c r="U8" s="758">
        <v>214</v>
      </c>
      <c r="V8" s="775"/>
      <c r="W8" s="759">
        <f t="shared" si="1"/>
        <v>60940</v>
      </c>
    </row>
    <row r="9" spans="1:23" ht="12" customHeight="1">
      <c r="A9" s="756" t="s">
        <v>883</v>
      </c>
      <c r="B9" s="757" t="s">
        <v>789</v>
      </c>
      <c r="C9" s="758">
        <v>2328</v>
      </c>
      <c r="D9" s="758"/>
      <c r="E9" s="758"/>
      <c r="F9" s="758"/>
      <c r="G9" s="758"/>
      <c r="H9" s="758"/>
      <c r="I9" s="758"/>
      <c r="J9" s="758"/>
      <c r="K9" s="758"/>
      <c r="L9" s="758">
        <v>349</v>
      </c>
      <c r="M9" s="759">
        <f t="shared" si="0"/>
        <v>2677</v>
      </c>
      <c r="N9" s="756" t="s">
        <v>883</v>
      </c>
      <c r="O9" s="757" t="s">
        <v>789</v>
      </c>
      <c r="P9" s="760">
        <v>24716</v>
      </c>
      <c r="Q9" s="758">
        <v>7877</v>
      </c>
      <c r="R9" s="758">
        <v>7291</v>
      </c>
      <c r="S9" s="758"/>
      <c r="T9" s="758"/>
      <c r="U9" s="758"/>
      <c r="V9" s="775"/>
      <c r="W9" s="759">
        <f t="shared" si="1"/>
        <v>39884</v>
      </c>
    </row>
    <row r="10" spans="1:23" ht="12" customHeight="1">
      <c r="A10" s="756"/>
      <c r="B10" s="757" t="s">
        <v>273</v>
      </c>
      <c r="C10" s="758"/>
      <c r="D10" s="758">
        <v>2375</v>
      </c>
      <c r="E10" s="758"/>
      <c r="F10" s="758"/>
      <c r="G10" s="758">
        <v>200</v>
      </c>
      <c r="H10" s="758"/>
      <c r="I10" s="758"/>
      <c r="J10" s="758"/>
      <c r="K10" s="758"/>
      <c r="L10" s="758">
        <v>349</v>
      </c>
      <c r="M10" s="759">
        <f t="shared" si="0"/>
        <v>2924</v>
      </c>
      <c r="N10" s="756"/>
      <c r="O10" s="757" t="s">
        <v>273</v>
      </c>
      <c r="P10" s="760">
        <v>24338</v>
      </c>
      <c r="Q10" s="758">
        <v>7870</v>
      </c>
      <c r="R10" s="758">
        <v>7042</v>
      </c>
      <c r="S10" s="758"/>
      <c r="T10" s="758"/>
      <c r="U10" s="758"/>
      <c r="V10" s="775"/>
      <c r="W10" s="759">
        <f t="shared" si="1"/>
        <v>39250</v>
      </c>
    </row>
    <row r="11" spans="1:23" ht="12" customHeight="1">
      <c r="A11" s="756"/>
      <c r="B11" s="757" t="s">
        <v>302</v>
      </c>
      <c r="C11" s="758"/>
      <c r="D11" s="758">
        <v>2590</v>
      </c>
      <c r="E11" s="758"/>
      <c r="F11" s="758"/>
      <c r="G11" s="758">
        <v>200</v>
      </c>
      <c r="H11" s="758"/>
      <c r="I11" s="758"/>
      <c r="J11" s="758"/>
      <c r="K11" s="758"/>
      <c r="L11" s="758">
        <v>431</v>
      </c>
      <c r="M11" s="759">
        <f t="shared" si="0"/>
        <v>3221</v>
      </c>
      <c r="N11" s="756"/>
      <c r="O11" s="757" t="s">
        <v>302</v>
      </c>
      <c r="P11" s="760">
        <v>24338</v>
      </c>
      <c r="Q11" s="758">
        <v>7870</v>
      </c>
      <c r="R11" s="758">
        <v>6797</v>
      </c>
      <c r="S11" s="758"/>
      <c r="T11" s="758"/>
      <c r="U11" s="758"/>
      <c r="V11" s="775"/>
      <c r="W11" s="759">
        <f t="shared" si="1"/>
        <v>39005</v>
      </c>
    </row>
    <row r="12" spans="1:23" ht="12" customHeight="1">
      <c r="A12" s="756" t="s">
        <v>1081</v>
      </c>
      <c r="B12" s="757" t="s">
        <v>789</v>
      </c>
      <c r="C12" s="758">
        <v>1924</v>
      </c>
      <c r="D12" s="758"/>
      <c r="E12" s="758"/>
      <c r="F12" s="758"/>
      <c r="G12" s="758"/>
      <c r="H12" s="758"/>
      <c r="I12" s="758"/>
      <c r="J12" s="758"/>
      <c r="K12" s="758"/>
      <c r="L12" s="758">
        <v>288</v>
      </c>
      <c r="M12" s="759">
        <f t="shared" si="0"/>
        <v>2212</v>
      </c>
      <c r="N12" s="756" t="s">
        <v>1081</v>
      </c>
      <c r="O12" s="757" t="s">
        <v>789</v>
      </c>
      <c r="P12" s="760">
        <v>14314</v>
      </c>
      <c r="Q12" s="758">
        <v>4543</v>
      </c>
      <c r="R12" s="758">
        <v>5084</v>
      </c>
      <c r="S12" s="758"/>
      <c r="T12" s="758"/>
      <c r="U12" s="758"/>
      <c r="V12" s="775"/>
      <c r="W12" s="759">
        <f t="shared" si="1"/>
        <v>23941</v>
      </c>
    </row>
    <row r="13" spans="1:23" ht="12" customHeight="1">
      <c r="A13" s="756"/>
      <c r="B13" s="757" t="s">
        <v>273</v>
      </c>
      <c r="C13" s="758"/>
      <c r="D13" s="758">
        <v>1959</v>
      </c>
      <c r="E13" s="758"/>
      <c r="F13" s="758"/>
      <c r="G13" s="758">
        <v>22</v>
      </c>
      <c r="H13" s="758"/>
      <c r="I13" s="758">
        <v>150</v>
      </c>
      <c r="J13" s="758"/>
      <c r="K13" s="758"/>
      <c r="L13" s="758">
        <v>329</v>
      </c>
      <c r="M13" s="759">
        <f t="shared" si="0"/>
        <v>2460</v>
      </c>
      <c r="N13" s="756"/>
      <c r="O13" s="757" t="s">
        <v>273</v>
      </c>
      <c r="P13" s="760">
        <v>15344</v>
      </c>
      <c r="Q13" s="758">
        <v>4894</v>
      </c>
      <c r="R13" s="758">
        <v>5013</v>
      </c>
      <c r="S13" s="758"/>
      <c r="T13" s="758"/>
      <c r="U13" s="758"/>
      <c r="V13" s="775"/>
      <c r="W13" s="759">
        <f t="shared" si="1"/>
        <v>25251</v>
      </c>
    </row>
    <row r="14" spans="1:23" ht="12" customHeight="1">
      <c r="A14" s="756"/>
      <c r="B14" s="757" t="s">
        <v>302</v>
      </c>
      <c r="C14" s="758"/>
      <c r="D14" s="758">
        <v>1959</v>
      </c>
      <c r="E14" s="758"/>
      <c r="F14" s="758"/>
      <c r="G14" s="758">
        <v>22</v>
      </c>
      <c r="H14" s="758"/>
      <c r="I14" s="758">
        <v>150</v>
      </c>
      <c r="J14" s="758"/>
      <c r="K14" s="758"/>
      <c r="L14" s="758">
        <v>329</v>
      </c>
      <c r="M14" s="759">
        <f t="shared" si="0"/>
        <v>2460</v>
      </c>
      <c r="N14" s="756"/>
      <c r="O14" s="757" t="s">
        <v>302</v>
      </c>
      <c r="P14" s="760">
        <v>15344</v>
      </c>
      <c r="Q14" s="758">
        <v>4894</v>
      </c>
      <c r="R14" s="758">
        <v>5013</v>
      </c>
      <c r="S14" s="758"/>
      <c r="T14" s="758"/>
      <c r="U14" s="758"/>
      <c r="V14" s="775"/>
      <c r="W14" s="759">
        <f t="shared" si="1"/>
        <v>25251</v>
      </c>
    </row>
    <row r="15" spans="1:23" ht="12" customHeight="1">
      <c r="A15" s="756" t="s">
        <v>884</v>
      </c>
      <c r="B15" s="757" t="s">
        <v>789</v>
      </c>
      <c r="C15" s="758">
        <v>2145</v>
      </c>
      <c r="D15" s="758"/>
      <c r="E15" s="758"/>
      <c r="F15" s="758"/>
      <c r="G15" s="758"/>
      <c r="H15" s="758"/>
      <c r="I15" s="758"/>
      <c r="J15" s="758"/>
      <c r="K15" s="758"/>
      <c r="L15" s="758">
        <v>322</v>
      </c>
      <c r="M15" s="759">
        <f t="shared" si="0"/>
        <v>2467</v>
      </c>
      <c r="N15" s="756" t="s">
        <v>884</v>
      </c>
      <c r="O15" s="757" t="s">
        <v>789</v>
      </c>
      <c r="P15" s="760">
        <v>20140</v>
      </c>
      <c r="Q15" s="758">
        <v>6346</v>
      </c>
      <c r="R15" s="758">
        <v>5729</v>
      </c>
      <c r="S15" s="758"/>
      <c r="T15" s="758"/>
      <c r="U15" s="758"/>
      <c r="V15" s="775"/>
      <c r="W15" s="759">
        <f t="shared" si="1"/>
        <v>32215</v>
      </c>
    </row>
    <row r="16" spans="1:23" ht="12" customHeight="1">
      <c r="A16" s="756"/>
      <c r="B16" s="757" t="s">
        <v>273</v>
      </c>
      <c r="C16" s="758"/>
      <c r="D16" s="758">
        <v>2145</v>
      </c>
      <c r="E16" s="758"/>
      <c r="F16" s="758"/>
      <c r="G16" s="758">
        <v>80</v>
      </c>
      <c r="H16" s="758">
        <v>100</v>
      </c>
      <c r="I16" s="758">
        <v>100</v>
      </c>
      <c r="J16" s="758"/>
      <c r="K16" s="758"/>
      <c r="L16" s="758">
        <v>322</v>
      </c>
      <c r="M16" s="759">
        <f t="shared" si="0"/>
        <v>2747</v>
      </c>
      <c r="N16" s="756"/>
      <c r="O16" s="757" t="s">
        <v>273</v>
      </c>
      <c r="P16" s="760">
        <v>19797</v>
      </c>
      <c r="Q16" s="758">
        <v>6264</v>
      </c>
      <c r="R16" s="758">
        <v>5810</v>
      </c>
      <c r="S16" s="758"/>
      <c r="T16" s="758"/>
      <c r="U16" s="758">
        <v>100</v>
      </c>
      <c r="V16" s="775"/>
      <c r="W16" s="759">
        <f t="shared" si="1"/>
        <v>31971</v>
      </c>
    </row>
    <row r="17" spans="1:23" ht="12" customHeight="1">
      <c r="A17" s="756"/>
      <c r="B17" s="757" t="s">
        <v>302</v>
      </c>
      <c r="C17" s="758"/>
      <c r="D17" s="758">
        <v>2371</v>
      </c>
      <c r="E17" s="758"/>
      <c r="F17" s="758"/>
      <c r="G17" s="758">
        <v>80</v>
      </c>
      <c r="H17" s="758">
        <v>100</v>
      </c>
      <c r="I17" s="758">
        <v>100</v>
      </c>
      <c r="J17" s="758"/>
      <c r="K17" s="758"/>
      <c r="L17" s="758">
        <v>403</v>
      </c>
      <c r="M17" s="759">
        <f t="shared" si="0"/>
        <v>3054</v>
      </c>
      <c r="N17" s="756"/>
      <c r="O17" s="757" t="s">
        <v>302</v>
      </c>
      <c r="P17" s="760">
        <v>19797</v>
      </c>
      <c r="Q17" s="758">
        <v>6264</v>
      </c>
      <c r="R17" s="758">
        <v>5680</v>
      </c>
      <c r="S17" s="758"/>
      <c r="T17" s="758"/>
      <c r="U17" s="758">
        <v>100</v>
      </c>
      <c r="V17" s="775"/>
      <c r="W17" s="759">
        <f t="shared" si="1"/>
        <v>31841</v>
      </c>
    </row>
    <row r="18" spans="1:23" ht="12" customHeight="1">
      <c r="A18" s="756" t="s">
        <v>885</v>
      </c>
      <c r="B18" s="757" t="s">
        <v>789</v>
      </c>
      <c r="C18" s="758">
        <v>4400</v>
      </c>
      <c r="D18" s="758"/>
      <c r="E18" s="758"/>
      <c r="F18" s="758"/>
      <c r="G18" s="758"/>
      <c r="H18" s="758"/>
      <c r="I18" s="758"/>
      <c r="J18" s="758"/>
      <c r="K18" s="758"/>
      <c r="L18" s="758">
        <v>660</v>
      </c>
      <c r="M18" s="759">
        <f t="shared" si="0"/>
        <v>5060</v>
      </c>
      <c r="N18" s="756" t="s">
        <v>885</v>
      </c>
      <c r="O18" s="757" t="s">
        <v>789</v>
      </c>
      <c r="P18" s="760">
        <v>31852</v>
      </c>
      <c r="Q18" s="758">
        <v>10082</v>
      </c>
      <c r="R18" s="758">
        <v>8694</v>
      </c>
      <c r="S18" s="758"/>
      <c r="T18" s="758"/>
      <c r="U18" s="758"/>
      <c r="V18" s="775">
        <v>4000</v>
      </c>
      <c r="W18" s="759">
        <f t="shared" si="1"/>
        <v>54628</v>
      </c>
    </row>
    <row r="19" spans="1:23" ht="12" customHeight="1">
      <c r="A19" s="756"/>
      <c r="B19" s="757" t="s">
        <v>273</v>
      </c>
      <c r="C19" s="758"/>
      <c r="D19" s="758">
        <v>4448</v>
      </c>
      <c r="E19" s="758">
        <v>100</v>
      </c>
      <c r="F19" s="758"/>
      <c r="G19" s="758"/>
      <c r="H19" s="758">
        <v>300</v>
      </c>
      <c r="I19" s="758"/>
      <c r="J19" s="758"/>
      <c r="K19" s="758"/>
      <c r="L19" s="758">
        <v>660</v>
      </c>
      <c r="M19" s="759">
        <f t="shared" si="0"/>
        <v>5508</v>
      </c>
      <c r="N19" s="756"/>
      <c r="O19" s="757" t="s">
        <v>273</v>
      </c>
      <c r="P19" s="760">
        <v>31793</v>
      </c>
      <c r="Q19" s="758">
        <v>10411</v>
      </c>
      <c r="R19" s="758">
        <v>8365</v>
      </c>
      <c r="S19" s="758"/>
      <c r="T19" s="758"/>
      <c r="U19" s="758">
        <v>500</v>
      </c>
      <c r="V19" s="775">
        <v>4450</v>
      </c>
      <c r="W19" s="759">
        <f t="shared" si="1"/>
        <v>55519</v>
      </c>
    </row>
    <row r="20" spans="1:23" ht="12" customHeight="1">
      <c r="A20" s="756"/>
      <c r="B20" s="757" t="s">
        <v>302</v>
      </c>
      <c r="C20" s="758"/>
      <c r="D20" s="758">
        <v>4099</v>
      </c>
      <c r="E20" s="758">
        <v>100</v>
      </c>
      <c r="F20" s="758"/>
      <c r="G20" s="758"/>
      <c r="H20" s="758">
        <v>300</v>
      </c>
      <c r="I20" s="758"/>
      <c r="J20" s="758"/>
      <c r="K20" s="758"/>
      <c r="L20" s="758">
        <v>680</v>
      </c>
      <c r="M20" s="759">
        <f t="shared" si="0"/>
        <v>5179</v>
      </c>
      <c r="N20" s="756"/>
      <c r="O20" s="757" t="s">
        <v>302</v>
      </c>
      <c r="P20" s="760">
        <v>31793</v>
      </c>
      <c r="Q20" s="758">
        <v>10411</v>
      </c>
      <c r="R20" s="758">
        <v>8365</v>
      </c>
      <c r="S20" s="758"/>
      <c r="T20" s="758"/>
      <c r="U20" s="758">
        <v>500</v>
      </c>
      <c r="V20" s="775">
        <v>4450</v>
      </c>
      <c r="W20" s="759">
        <f t="shared" si="1"/>
        <v>55519</v>
      </c>
    </row>
    <row r="21" spans="1:23" ht="12" customHeight="1">
      <c r="A21" s="756" t="s">
        <v>578</v>
      </c>
      <c r="B21" s="757" t="s">
        <v>789</v>
      </c>
      <c r="C21" s="758">
        <v>2512</v>
      </c>
      <c r="D21" s="758"/>
      <c r="E21" s="758"/>
      <c r="F21" s="758"/>
      <c r="G21" s="758"/>
      <c r="H21" s="758"/>
      <c r="I21" s="758"/>
      <c r="J21" s="758"/>
      <c r="K21" s="758"/>
      <c r="L21" s="758">
        <v>377</v>
      </c>
      <c r="M21" s="759">
        <f t="shared" si="0"/>
        <v>2889</v>
      </c>
      <c r="N21" s="756" t="s">
        <v>578</v>
      </c>
      <c r="O21" s="757" t="s">
        <v>789</v>
      </c>
      <c r="P21" s="760">
        <v>17151</v>
      </c>
      <c r="Q21" s="758">
        <v>5436</v>
      </c>
      <c r="R21" s="758">
        <v>5263</v>
      </c>
      <c r="S21" s="758"/>
      <c r="T21" s="758"/>
      <c r="U21" s="758"/>
      <c r="V21" s="775"/>
      <c r="W21" s="759">
        <f t="shared" si="1"/>
        <v>27850</v>
      </c>
    </row>
    <row r="22" spans="1:23" ht="12" customHeight="1">
      <c r="A22" s="756"/>
      <c r="B22" s="757" t="s">
        <v>273</v>
      </c>
      <c r="C22" s="758">
        <v>177</v>
      </c>
      <c r="D22" s="758">
        <v>2335</v>
      </c>
      <c r="E22" s="758"/>
      <c r="F22" s="758"/>
      <c r="G22" s="758">
        <v>70</v>
      </c>
      <c r="H22" s="758"/>
      <c r="I22" s="758">
        <v>150</v>
      </c>
      <c r="J22" s="758"/>
      <c r="K22" s="758"/>
      <c r="L22" s="758">
        <v>377</v>
      </c>
      <c r="M22" s="759">
        <f t="shared" si="0"/>
        <v>3109</v>
      </c>
      <c r="N22" s="756"/>
      <c r="O22" s="757" t="s">
        <v>273</v>
      </c>
      <c r="P22" s="760">
        <v>16985</v>
      </c>
      <c r="Q22" s="758">
        <v>5434</v>
      </c>
      <c r="R22" s="758">
        <v>5061</v>
      </c>
      <c r="S22" s="758"/>
      <c r="T22" s="758"/>
      <c r="U22" s="758"/>
      <c r="V22" s="775"/>
      <c r="W22" s="759">
        <f t="shared" si="1"/>
        <v>27480</v>
      </c>
    </row>
    <row r="23" spans="1:23" ht="12" customHeight="1">
      <c r="A23" s="756"/>
      <c r="B23" s="757" t="s">
        <v>302</v>
      </c>
      <c r="C23" s="758">
        <v>219</v>
      </c>
      <c r="D23" s="758">
        <v>2256</v>
      </c>
      <c r="E23" s="758"/>
      <c r="F23" s="758"/>
      <c r="G23" s="758">
        <v>70</v>
      </c>
      <c r="H23" s="758"/>
      <c r="I23" s="758">
        <v>150</v>
      </c>
      <c r="J23" s="758"/>
      <c r="K23" s="758"/>
      <c r="L23" s="758">
        <v>421</v>
      </c>
      <c r="M23" s="759">
        <f t="shared" si="0"/>
        <v>3116</v>
      </c>
      <c r="N23" s="756"/>
      <c r="O23" s="757" t="s">
        <v>302</v>
      </c>
      <c r="P23" s="760">
        <v>16985</v>
      </c>
      <c r="Q23" s="758">
        <v>5434</v>
      </c>
      <c r="R23" s="758">
        <v>4796</v>
      </c>
      <c r="S23" s="758"/>
      <c r="T23" s="758"/>
      <c r="U23" s="758"/>
      <c r="V23" s="775"/>
      <c r="W23" s="759">
        <f t="shared" si="1"/>
        <v>27215</v>
      </c>
    </row>
    <row r="24" spans="1:23" ht="12" customHeight="1">
      <c r="A24" s="756" t="s">
        <v>886</v>
      </c>
      <c r="B24" s="757" t="s">
        <v>789</v>
      </c>
      <c r="C24" s="758">
        <v>4758</v>
      </c>
      <c r="D24" s="758"/>
      <c r="E24" s="758"/>
      <c r="F24" s="758"/>
      <c r="G24" s="758"/>
      <c r="H24" s="758"/>
      <c r="I24" s="758"/>
      <c r="J24" s="758"/>
      <c r="K24" s="758"/>
      <c r="L24" s="758">
        <v>714</v>
      </c>
      <c r="M24" s="759">
        <f t="shared" si="0"/>
        <v>5472</v>
      </c>
      <c r="N24" s="756" t="s">
        <v>886</v>
      </c>
      <c r="O24" s="757" t="s">
        <v>789</v>
      </c>
      <c r="P24" s="760">
        <v>26548</v>
      </c>
      <c r="Q24" s="758">
        <v>8459</v>
      </c>
      <c r="R24" s="758">
        <v>8419</v>
      </c>
      <c r="S24" s="758"/>
      <c r="T24" s="758"/>
      <c r="U24" s="758"/>
      <c r="V24" s="775">
        <v>500</v>
      </c>
      <c r="W24" s="759">
        <f t="shared" si="1"/>
        <v>43926</v>
      </c>
    </row>
    <row r="25" spans="1:23" ht="12" customHeight="1">
      <c r="A25" s="756"/>
      <c r="B25" s="757" t="s">
        <v>273</v>
      </c>
      <c r="C25" s="758">
        <v>2053</v>
      </c>
      <c r="D25" s="758">
        <v>2856</v>
      </c>
      <c r="E25" s="758"/>
      <c r="F25" s="758"/>
      <c r="G25" s="758"/>
      <c r="H25" s="758"/>
      <c r="I25" s="758"/>
      <c r="J25" s="758"/>
      <c r="K25" s="758"/>
      <c r="L25" s="758">
        <v>833</v>
      </c>
      <c r="M25" s="759">
        <f t="shared" si="0"/>
        <v>5742</v>
      </c>
      <c r="N25" s="756"/>
      <c r="O25" s="757" t="s">
        <v>273</v>
      </c>
      <c r="P25" s="760">
        <v>27521</v>
      </c>
      <c r="Q25" s="758">
        <v>8833</v>
      </c>
      <c r="R25" s="758">
        <v>8847</v>
      </c>
      <c r="S25" s="758"/>
      <c r="T25" s="758"/>
      <c r="U25" s="758"/>
      <c r="V25" s="775">
        <v>669</v>
      </c>
      <c r="W25" s="759">
        <f t="shared" si="1"/>
        <v>45870</v>
      </c>
    </row>
    <row r="26" spans="1:23" ht="12" customHeight="1">
      <c r="A26" s="756"/>
      <c r="B26" s="757" t="s">
        <v>302</v>
      </c>
      <c r="C26" s="758">
        <v>2053</v>
      </c>
      <c r="D26" s="758">
        <v>2856</v>
      </c>
      <c r="E26" s="758"/>
      <c r="F26" s="758"/>
      <c r="G26" s="758"/>
      <c r="H26" s="758"/>
      <c r="I26" s="758"/>
      <c r="J26" s="758"/>
      <c r="K26" s="758"/>
      <c r="L26" s="758">
        <v>833</v>
      </c>
      <c r="M26" s="759">
        <f t="shared" si="0"/>
        <v>5742</v>
      </c>
      <c r="N26" s="756"/>
      <c r="O26" s="757" t="s">
        <v>302</v>
      </c>
      <c r="P26" s="760">
        <v>27521</v>
      </c>
      <c r="Q26" s="758">
        <v>8833</v>
      </c>
      <c r="R26" s="758">
        <v>8847</v>
      </c>
      <c r="S26" s="758"/>
      <c r="T26" s="758"/>
      <c r="U26" s="758"/>
      <c r="V26" s="775">
        <v>669</v>
      </c>
      <c r="W26" s="759">
        <f t="shared" si="1"/>
        <v>45870</v>
      </c>
    </row>
    <row r="27" spans="1:23" ht="12" customHeight="1">
      <c r="A27" s="756" t="s">
        <v>1083</v>
      </c>
      <c r="B27" s="757" t="s">
        <v>789</v>
      </c>
      <c r="C27" s="758">
        <v>3242</v>
      </c>
      <c r="D27" s="758"/>
      <c r="E27" s="758"/>
      <c r="F27" s="758"/>
      <c r="G27" s="758"/>
      <c r="H27" s="758"/>
      <c r="I27" s="758"/>
      <c r="J27" s="758"/>
      <c r="K27" s="758"/>
      <c r="L27" s="758">
        <v>486</v>
      </c>
      <c r="M27" s="759">
        <f t="shared" si="0"/>
        <v>3728</v>
      </c>
      <c r="N27" s="756" t="s">
        <v>1083</v>
      </c>
      <c r="O27" s="757" t="s">
        <v>789</v>
      </c>
      <c r="P27" s="760">
        <v>28355</v>
      </c>
      <c r="Q27" s="758">
        <v>9016</v>
      </c>
      <c r="R27" s="758">
        <v>8818</v>
      </c>
      <c r="S27" s="758"/>
      <c r="T27" s="758"/>
      <c r="U27" s="758"/>
      <c r="V27" s="775"/>
      <c r="W27" s="759">
        <f t="shared" si="1"/>
        <v>46189</v>
      </c>
    </row>
    <row r="28" spans="1:23" ht="12" customHeight="1">
      <c r="A28" s="756"/>
      <c r="B28" s="757" t="s">
        <v>273</v>
      </c>
      <c r="C28" s="758"/>
      <c r="D28" s="758">
        <v>3298</v>
      </c>
      <c r="E28" s="758"/>
      <c r="F28" s="758"/>
      <c r="G28" s="758">
        <v>270</v>
      </c>
      <c r="H28" s="758"/>
      <c r="I28" s="758">
        <v>100</v>
      </c>
      <c r="J28" s="758"/>
      <c r="K28" s="758"/>
      <c r="L28" s="758">
        <v>486</v>
      </c>
      <c r="M28" s="759">
        <f t="shared" si="0"/>
        <v>4154</v>
      </c>
      <c r="N28" s="756"/>
      <c r="O28" s="757" t="s">
        <v>273</v>
      </c>
      <c r="P28" s="760">
        <v>27950</v>
      </c>
      <c r="Q28" s="758">
        <v>9085</v>
      </c>
      <c r="R28" s="758">
        <v>9159</v>
      </c>
      <c r="S28" s="758"/>
      <c r="T28" s="758"/>
      <c r="U28" s="758"/>
      <c r="V28" s="775"/>
      <c r="W28" s="759">
        <f t="shared" si="1"/>
        <v>46194</v>
      </c>
    </row>
    <row r="29" spans="1:23" ht="12" customHeight="1">
      <c r="A29" s="756"/>
      <c r="B29" s="757" t="s">
        <v>302</v>
      </c>
      <c r="C29" s="758"/>
      <c r="D29" s="758">
        <v>3323</v>
      </c>
      <c r="E29" s="758"/>
      <c r="F29" s="758"/>
      <c r="G29" s="758">
        <v>270</v>
      </c>
      <c r="H29" s="758"/>
      <c r="I29" s="758">
        <v>100</v>
      </c>
      <c r="J29" s="758"/>
      <c r="K29" s="758"/>
      <c r="L29" s="758">
        <v>558</v>
      </c>
      <c r="M29" s="759">
        <f t="shared" si="0"/>
        <v>4251</v>
      </c>
      <c r="N29" s="756"/>
      <c r="O29" s="757" t="s">
        <v>302</v>
      </c>
      <c r="P29" s="760">
        <v>27950</v>
      </c>
      <c r="Q29" s="758">
        <v>9085</v>
      </c>
      <c r="R29" s="758">
        <v>8829</v>
      </c>
      <c r="S29" s="758"/>
      <c r="T29" s="758"/>
      <c r="U29" s="758"/>
      <c r="V29" s="775"/>
      <c r="W29" s="759">
        <f t="shared" si="1"/>
        <v>45864</v>
      </c>
    </row>
    <row r="30" spans="1:23" ht="12" customHeight="1">
      <c r="A30" s="756" t="s">
        <v>887</v>
      </c>
      <c r="B30" s="757" t="s">
        <v>789</v>
      </c>
      <c r="C30" s="758">
        <v>859</v>
      </c>
      <c r="D30" s="758"/>
      <c r="E30" s="758"/>
      <c r="F30" s="758"/>
      <c r="G30" s="758"/>
      <c r="H30" s="758"/>
      <c r="I30" s="758"/>
      <c r="J30" s="758"/>
      <c r="K30" s="758"/>
      <c r="L30" s="758">
        <v>129</v>
      </c>
      <c r="M30" s="759">
        <f t="shared" si="0"/>
        <v>988</v>
      </c>
      <c r="N30" s="756" t="s">
        <v>887</v>
      </c>
      <c r="O30" s="757" t="s">
        <v>789</v>
      </c>
      <c r="P30" s="760">
        <v>6939</v>
      </c>
      <c r="Q30" s="758">
        <v>2231</v>
      </c>
      <c r="R30" s="758">
        <v>3165</v>
      </c>
      <c r="S30" s="758"/>
      <c r="T30" s="758"/>
      <c r="U30" s="758"/>
      <c r="V30" s="775"/>
      <c r="W30" s="759">
        <f t="shared" si="1"/>
        <v>12335</v>
      </c>
    </row>
    <row r="31" spans="1:23" ht="12" customHeight="1">
      <c r="A31" s="756"/>
      <c r="B31" s="757" t="s">
        <v>273</v>
      </c>
      <c r="C31" s="758"/>
      <c r="D31" s="758">
        <v>859</v>
      </c>
      <c r="E31" s="758"/>
      <c r="F31" s="758"/>
      <c r="G31" s="758">
        <v>80</v>
      </c>
      <c r="H31" s="758"/>
      <c r="I31" s="758"/>
      <c r="J31" s="758"/>
      <c r="K31" s="758"/>
      <c r="L31" s="758">
        <v>129</v>
      </c>
      <c r="M31" s="759">
        <f t="shared" si="0"/>
        <v>1068</v>
      </c>
      <c r="N31" s="756"/>
      <c r="O31" s="757" t="s">
        <v>273</v>
      </c>
      <c r="P31" s="760">
        <v>6867</v>
      </c>
      <c r="Q31" s="758">
        <v>2194</v>
      </c>
      <c r="R31" s="758">
        <v>3380</v>
      </c>
      <c r="S31" s="758"/>
      <c r="T31" s="758"/>
      <c r="U31" s="758"/>
      <c r="V31" s="775"/>
      <c r="W31" s="759">
        <f t="shared" si="1"/>
        <v>12441</v>
      </c>
    </row>
    <row r="32" spans="1:23" ht="12" customHeight="1">
      <c r="A32" s="756"/>
      <c r="B32" s="757" t="s">
        <v>302</v>
      </c>
      <c r="C32" s="758"/>
      <c r="D32" s="758">
        <v>833</v>
      </c>
      <c r="E32" s="758"/>
      <c r="F32" s="758"/>
      <c r="G32" s="758">
        <v>80</v>
      </c>
      <c r="H32" s="758"/>
      <c r="I32" s="758"/>
      <c r="J32" s="758"/>
      <c r="K32" s="758"/>
      <c r="L32" s="758">
        <v>140</v>
      </c>
      <c r="M32" s="759">
        <f t="shared" si="0"/>
        <v>1053</v>
      </c>
      <c r="N32" s="756"/>
      <c r="O32" s="757" t="s">
        <v>302</v>
      </c>
      <c r="P32" s="760">
        <v>6867</v>
      </c>
      <c r="Q32" s="758">
        <v>2194</v>
      </c>
      <c r="R32" s="758">
        <v>3078</v>
      </c>
      <c r="S32" s="758"/>
      <c r="T32" s="758"/>
      <c r="U32" s="758"/>
      <c r="V32" s="775"/>
      <c r="W32" s="759">
        <f t="shared" si="1"/>
        <v>12139</v>
      </c>
    </row>
    <row r="33" spans="1:23" ht="12" customHeight="1">
      <c r="A33" s="756" t="s">
        <v>579</v>
      </c>
      <c r="B33" s="757" t="s">
        <v>789</v>
      </c>
      <c r="C33" s="758">
        <v>5110</v>
      </c>
      <c r="D33" s="758"/>
      <c r="E33" s="758"/>
      <c r="F33" s="758"/>
      <c r="G33" s="758"/>
      <c r="H33" s="758"/>
      <c r="I33" s="758"/>
      <c r="J33" s="758"/>
      <c r="K33" s="758"/>
      <c r="L33" s="758">
        <v>767</v>
      </c>
      <c r="M33" s="759">
        <f t="shared" si="0"/>
        <v>5877</v>
      </c>
      <c r="N33" s="756" t="s">
        <v>579</v>
      </c>
      <c r="O33" s="757" t="s">
        <v>789</v>
      </c>
      <c r="P33" s="760">
        <v>34848</v>
      </c>
      <c r="Q33" s="758">
        <v>11083</v>
      </c>
      <c r="R33" s="758">
        <v>16801</v>
      </c>
      <c r="S33" s="758"/>
      <c r="T33" s="758"/>
      <c r="U33" s="758"/>
      <c r="V33" s="775"/>
      <c r="W33" s="759">
        <f t="shared" si="1"/>
        <v>62732</v>
      </c>
    </row>
    <row r="34" spans="1:23" ht="12" customHeight="1">
      <c r="A34" s="756"/>
      <c r="B34" s="757" t="s">
        <v>273</v>
      </c>
      <c r="C34" s="758">
        <v>494</v>
      </c>
      <c r="D34" s="758">
        <v>4616</v>
      </c>
      <c r="E34" s="758"/>
      <c r="F34" s="758"/>
      <c r="G34" s="758"/>
      <c r="H34" s="758"/>
      <c r="I34" s="758">
        <v>2000</v>
      </c>
      <c r="J34" s="758"/>
      <c r="K34" s="758"/>
      <c r="L34" s="758">
        <v>767</v>
      </c>
      <c r="M34" s="759">
        <f t="shared" si="0"/>
        <v>7877</v>
      </c>
      <c r="N34" s="756"/>
      <c r="O34" s="757" t="s">
        <v>273</v>
      </c>
      <c r="P34" s="760">
        <v>34602</v>
      </c>
      <c r="Q34" s="758">
        <v>11003</v>
      </c>
      <c r="R34" s="758">
        <v>16765</v>
      </c>
      <c r="S34" s="758"/>
      <c r="T34" s="758"/>
      <c r="U34" s="758"/>
      <c r="V34" s="775">
        <v>2000</v>
      </c>
      <c r="W34" s="759">
        <f t="shared" si="1"/>
        <v>64370</v>
      </c>
    </row>
    <row r="35" spans="1:23" ht="12" customHeight="1">
      <c r="A35" s="756"/>
      <c r="B35" s="757" t="s">
        <v>302</v>
      </c>
      <c r="C35" s="758">
        <v>114</v>
      </c>
      <c r="D35" s="758">
        <v>4457</v>
      </c>
      <c r="E35" s="758"/>
      <c r="F35" s="758"/>
      <c r="G35" s="758"/>
      <c r="H35" s="758"/>
      <c r="I35" s="758">
        <v>2000</v>
      </c>
      <c r="J35" s="758"/>
      <c r="K35" s="758"/>
      <c r="L35" s="758">
        <v>761</v>
      </c>
      <c r="M35" s="759">
        <f t="shared" si="0"/>
        <v>7332</v>
      </c>
      <c r="N35" s="756"/>
      <c r="O35" s="757" t="s">
        <v>302</v>
      </c>
      <c r="P35" s="760">
        <v>34602</v>
      </c>
      <c r="Q35" s="758">
        <v>11003</v>
      </c>
      <c r="R35" s="758">
        <v>16443</v>
      </c>
      <c r="S35" s="758"/>
      <c r="T35" s="758"/>
      <c r="U35" s="758"/>
      <c r="V35" s="775">
        <v>1962</v>
      </c>
      <c r="W35" s="759">
        <f t="shared" si="1"/>
        <v>64010</v>
      </c>
    </row>
    <row r="36" spans="1:23" ht="12" customHeight="1">
      <c r="A36" s="756" t="s">
        <v>580</v>
      </c>
      <c r="B36" s="757" t="s">
        <v>789</v>
      </c>
      <c r="C36" s="758">
        <v>5548</v>
      </c>
      <c r="D36" s="758">
        <v>96</v>
      </c>
      <c r="E36" s="758"/>
      <c r="F36" s="758"/>
      <c r="G36" s="758"/>
      <c r="H36" s="758"/>
      <c r="I36" s="758"/>
      <c r="J36" s="758"/>
      <c r="K36" s="758"/>
      <c r="L36" s="758">
        <v>656</v>
      </c>
      <c r="M36" s="759">
        <f t="shared" si="0"/>
        <v>6300</v>
      </c>
      <c r="N36" s="756" t="s">
        <v>580</v>
      </c>
      <c r="O36" s="757" t="s">
        <v>789</v>
      </c>
      <c r="P36" s="760">
        <v>72713</v>
      </c>
      <c r="Q36" s="758">
        <v>23161</v>
      </c>
      <c r="R36" s="758">
        <v>27420</v>
      </c>
      <c r="S36" s="758">
        <v>1500</v>
      </c>
      <c r="T36" s="758"/>
      <c r="U36" s="758"/>
      <c r="V36" s="775">
        <v>900</v>
      </c>
      <c r="W36" s="759">
        <f t="shared" si="1"/>
        <v>125694</v>
      </c>
    </row>
    <row r="37" spans="1:23" ht="12" customHeight="1">
      <c r="A37" s="756"/>
      <c r="B37" s="757" t="s">
        <v>273</v>
      </c>
      <c r="C37" s="758">
        <v>200</v>
      </c>
      <c r="D37" s="758">
        <v>5444</v>
      </c>
      <c r="E37" s="758">
        <v>268</v>
      </c>
      <c r="F37" s="758"/>
      <c r="G37" s="758">
        <v>288</v>
      </c>
      <c r="H37" s="758">
        <v>120</v>
      </c>
      <c r="I37" s="758">
        <v>300</v>
      </c>
      <c r="J37" s="758"/>
      <c r="K37" s="758"/>
      <c r="L37" s="758">
        <v>656</v>
      </c>
      <c r="M37" s="759">
        <f t="shared" si="0"/>
        <v>7276</v>
      </c>
      <c r="N37" s="756"/>
      <c r="O37" s="757" t="s">
        <v>273</v>
      </c>
      <c r="P37" s="760">
        <v>72856</v>
      </c>
      <c r="Q37" s="758">
        <v>23093</v>
      </c>
      <c r="R37" s="758">
        <v>26972</v>
      </c>
      <c r="S37" s="758">
        <v>1169</v>
      </c>
      <c r="T37" s="758"/>
      <c r="U37" s="758">
        <v>158</v>
      </c>
      <c r="V37" s="775">
        <v>1246</v>
      </c>
      <c r="W37" s="759">
        <f t="shared" si="1"/>
        <v>125494</v>
      </c>
    </row>
    <row r="38" spans="1:23" ht="12" customHeight="1">
      <c r="A38" s="756"/>
      <c r="B38" s="757" t="s">
        <v>302</v>
      </c>
      <c r="C38" s="758">
        <v>34</v>
      </c>
      <c r="D38" s="758">
        <v>5930</v>
      </c>
      <c r="E38" s="758">
        <v>268</v>
      </c>
      <c r="F38" s="758"/>
      <c r="G38" s="758">
        <v>288</v>
      </c>
      <c r="H38" s="758">
        <v>120</v>
      </c>
      <c r="I38" s="758">
        <v>300</v>
      </c>
      <c r="J38" s="758"/>
      <c r="K38" s="758"/>
      <c r="L38" s="758">
        <v>729</v>
      </c>
      <c r="M38" s="759">
        <f t="shared" si="0"/>
        <v>7669</v>
      </c>
      <c r="N38" s="756"/>
      <c r="O38" s="757" t="s">
        <v>302</v>
      </c>
      <c r="P38" s="760">
        <v>72856</v>
      </c>
      <c r="Q38" s="758">
        <v>23093</v>
      </c>
      <c r="R38" s="758">
        <v>26492</v>
      </c>
      <c r="S38" s="758">
        <v>1169</v>
      </c>
      <c r="T38" s="758"/>
      <c r="U38" s="758">
        <v>158</v>
      </c>
      <c r="V38" s="775">
        <v>1246</v>
      </c>
      <c r="W38" s="759">
        <f t="shared" si="1"/>
        <v>125014</v>
      </c>
    </row>
    <row r="39" spans="1:23" ht="12" customHeight="1">
      <c r="A39" s="756" t="s">
        <v>270</v>
      </c>
      <c r="B39" s="757" t="s">
        <v>789</v>
      </c>
      <c r="C39" s="758">
        <v>12614</v>
      </c>
      <c r="D39" s="758">
        <v>2000</v>
      </c>
      <c r="E39" s="758"/>
      <c r="F39" s="758"/>
      <c r="G39" s="758"/>
      <c r="H39" s="758"/>
      <c r="I39" s="758"/>
      <c r="J39" s="758"/>
      <c r="K39" s="758"/>
      <c r="L39" s="758">
        <v>2192</v>
      </c>
      <c r="M39" s="759">
        <f t="shared" si="0"/>
        <v>16806</v>
      </c>
      <c r="N39" s="756" t="s">
        <v>270</v>
      </c>
      <c r="O39" s="757" t="s">
        <v>789</v>
      </c>
      <c r="P39" s="760">
        <v>195337</v>
      </c>
      <c r="Q39" s="758">
        <v>62144</v>
      </c>
      <c r="R39" s="758">
        <v>56942</v>
      </c>
      <c r="S39" s="758">
        <v>4820</v>
      </c>
      <c r="T39" s="758"/>
      <c r="U39" s="758"/>
      <c r="V39" s="775">
        <v>10000</v>
      </c>
      <c r="W39" s="759">
        <f t="shared" si="1"/>
        <v>329243</v>
      </c>
    </row>
    <row r="40" spans="1:23" ht="12" customHeight="1">
      <c r="A40" s="756"/>
      <c r="B40" s="757" t="s">
        <v>273</v>
      </c>
      <c r="C40" s="758">
        <v>14</v>
      </c>
      <c r="D40" s="758">
        <v>14667</v>
      </c>
      <c r="E40" s="758">
        <v>3994</v>
      </c>
      <c r="F40" s="758"/>
      <c r="G40" s="758">
        <v>9272</v>
      </c>
      <c r="H40" s="758">
        <v>800</v>
      </c>
      <c r="I40" s="758">
        <v>150</v>
      </c>
      <c r="J40" s="758"/>
      <c r="K40" s="758"/>
      <c r="L40" s="758">
        <v>2192</v>
      </c>
      <c r="M40" s="759">
        <f t="shared" si="0"/>
        <v>31089</v>
      </c>
      <c r="N40" s="756"/>
      <c r="O40" s="757" t="s">
        <v>273</v>
      </c>
      <c r="P40" s="760">
        <v>198188</v>
      </c>
      <c r="Q40" s="758">
        <v>62510</v>
      </c>
      <c r="R40" s="758">
        <v>70000</v>
      </c>
      <c r="S40" s="758">
        <v>4467</v>
      </c>
      <c r="T40" s="758">
        <v>36</v>
      </c>
      <c r="U40" s="758"/>
      <c r="V40" s="775">
        <v>11995</v>
      </c>
      <c r="W40" s="759">
        <f t="shared" si="1"/>
        <v>347196</v>
      </c>
    </row>
    <row r="41" spans="1:23" ht="12" customHeight="1">
      <c r="A41" s="756"/>
      <c r="B41" s="757" t="s">
        <v>302</v>
      </c>
      <c r="C41" s="758">
        <v>242</v>
      </c>
      <c r="D41" s="758">
        <v>14799</v>
      </c>
      <c r="E41" s="758">
        <v>3994</v>
      </c>
      <c r="F41" s="758"/>
      <c r="G41" s="758">
        <v>6548</v>
      </c>
      <c r="H41" s="758">
        <v>800</v>
      </c>
      <c r="I41" s="758">
        <v>150</v>
      </c>
      <c r="J41" s="758"/>
      <c r="K41" s="758"/>
      <c r="L41" s="758">
        <v>2695</v>
      </c>
      <c r="M41" s="759">
        <f t="shared" si="0"/>
        <v>29228</v>
      </c>
      <c r="N41" s="756"/>
      <c r="O41" s="757" t="s">
        <v>302</v>
      </c>
      <c r="P41" s="760">
        <v>198188</v>
      </c>
      <c r="Q41" s="758">
        <v>62510</v>
      </c>
      <c r="R41" s="758">
        <v>70000</v>
      </c>
      <c r="S41" s="758">
        <v>4467</v>
      </c>
      <c r="T41" s="758">
        <v>36</v>
      </c>
      <c r="U41" s="758"/>
      <c r="V41" s="775">
        <v>11995</v>
      </c>
      <c r="W41" s="759">
        <f t="shared" si="1"/>
        <v>347196</v>
      </c>
    </row>
    <row r="42" spans="1:23" ht="12" customHeight="1">
      <c r="A42" s="756" t="s">
        <v>888</v>
      </c>
      <c r="B42" s="757" t="s">
        <v>789</v>
      </c>
      <c r="C42" s="758">
        <v>18152</v>
      </c>
      <c r="D42" s="758">
        <v>681</v>
      </c>
      <c r="E42" s="758"/>
      <c r="F42" s="758"/>
      <c r="G42" s="758"/>
      <c r="H42" s="758"/>
      <c r="I42" s="758"/>
      <c r="J42" s="758"/>
      <c r="K42" s="758"/>
      <c r="L42" s="758">
        <v>2869</v>
      </c>
      <c r="M42" s="759">
        <f t="shared" si="0"/>
        <v>21702</v>
      </c>
      <c r="N42" s="756" t="s">
        <v>888</v>
      </c>
      <c r="O42" s="757" t="s">
        <v>789</v>
      </c>
      <c r="P42" s="760">
        <v>149754</v>
      </c>
      <c r="Q42" s="758">
        <v>47753</v>
      </c>
      <c r="R42" s="758">
        <v>64658</v>
      </c>
      <c r="S42" s="758">
        <v>3000</v>
      </c>
      <c r="T42" s="758"/>
      <c r="U42" s="758"/>
      <c r="V42" s="775"/>
      <c r="W42" s="759">
        <f t="shared" si="1"/>
        <v>265165</v>
      </c>
    </row>
    <row r="43" spans="1:23" ht="12" customHeight="1">
      <c r="A43" s="761"/>
      <c r="B43" s="757" t="s">
        <v>273</v>
      </c>
      <c r="C43" s="762"/>
      <c r="D43" s="762">
        <v>18834</v>
      </c>
      <c r="E43" s="762">
        <v>1271</v>
      </c>
      <c r="F43" s="762">
        <v>1295</v>
      </c>
      <c r="G43" s="762">
        <v>7740</v>
      </c>
      <c r="H43" s="762">
        <v>4345</v>
      </c>
      <c r="I43" s="762"/>
      <c r="J43" s="762"/>
      <c r="K43" s="762"/>
      <c r="L43" s="762">
        <v>2869</v>
      </c>
      <c r="M43" s="759">
        <f t="shared" si="0"/>
        <v>36354</v>
      </c>
      <c r="N43" s="761"/>
      <c r="O43" s="757" t="s">
        <v>273</v>
      </c>
      <c r="P43" s="763">
        <v>151093</v>
      </c>
      <c r="Q43" s="762">
        <v>48207</v>
      </c>
      <c r="R43" s="762">
        <v>74961</v>
      </c>
      <c r="S43" s="762">
        <f>4422-1295</f>
        <v>3127</v>
      </c>
      <c r="T43" s="762">
        <v>1295</v>
      </c>
      <c r="U43" s="762">
        <v>2045</v>
      </c>
      <c r="V43" s="776">
        <v>2876</v>
      </c>
      <c r="W43" s="759">
        <f t="shared" si="1"/>
        <v>283604</v>
      </c>
    </row>
    <row r="44" spans="1:23" ht="12" customHeight="1">
      <c r="A44" s="761"/>
      <c r="B44" s="757" t="s">
        <v>302</v>
      </c>
      <c r="C44" s="762">
        <v>121</v>
      </c>
      <c r="D44" s="762">
        <v>18587</v>
      </c>
      <c r="E44" s="762">
        <v>1271</v>
      </c>
      <c r="F44" s="762">
        <v>1296</v>
      </c>
      <c r="G44" s="762">
        <v>4002</v>
      </c>
      <c r="H44" s="762">
        <v>4345</v>
      </c>
      <c r="I44" s="762"/>
      <c r="J44" s="762"/>
      <c r="K44" s="762"/>
      <c r="L44" s="762">
        <v>3212</v>
      </c>
      <c r="M44" s="759">
        <f t="shared" si="0"/>
        <v>32834</v>
      </c>
      <c r="N44" s="761"/>
      <c r="O44" s="757" t="s">
        <v>302</v>
      </c>
      <c r="P44" s="763">
        <v>151093</v>
      </c>
      <c r="Q44" s="762">
        <v>48207</v>
      </c>
      <c r="R44" s="762">
        <v>74961</v>
      </c>
      <c r="S44" s="762">
        <f>4422-1295</f>
        <v>3127</v>
      </c>
      <c r="T44" s="762">
        <v>1295</v>
      </c>
      <c r="U44" s="762">
        <v>2045</v>
      </c>
      <c r="V44" s="776">
        <v>2876</v>
      </c>
      <c r="W44" s="759">
        <f t="shared" si="1"/>
        <v>283604</v>
      </c>
    </row>
    <row r="45" spans="1:23" ht="12" customHeight="1">
      <c r="A45" s="761" t="s">
        <v>889</v>
      </c>
      <c r="B45" s="764" t="s">
        <v>789</v>
      </c>
      <c r="C45" s="762">
        <v>5770</v>
      </c>
      <c r="D45" s="762">
        <v>305</v>
      </c>
      <c r="E45" s="762"/>
      <c r="F45" s="762"/>
      <c r="G45" s="762"/>
      <c r="H45" s="762"/>
      <c r="I45" s="762"/>
      <c r="J45" s="762"/>
      <c r="K45" s="762"/>
      <c r="L45" s="762">
        <v>930</v>
      </c>
      <c r="M45" s="759">
        <f t="shared" si="0"/>
        <v>7005</v>
      </c>
      <c r="N45" s="761" t="s">
        <v>889</v>
      </c>
      <c r="O45" s="764" t="s">
        <v>789</v>
      </c>
      <c r="P45" s="763">
        <v>49966</v>
      </c>
      <c r="Q45" s="762">
        <v>15964</v>
      </c>
      <c r="R45" s="762">
        <v>19104</v>
      </c>
      <c r="S45" s="762">
        <v>850</v>
      </c>
      <c r="T45" s="762"/>
      <c r="U45" s="762"/>
      <c r="V45" s="776"/>
      <c r="W45" s="759">
        <f t="shared" si="1"/>
        <v>85884</v>
      </c>
    </row>
    <row r="46" spans="1:23" ht="12" customHeight="1">
      <c r="A46" s="756"/>
      <c r="B46" s="757" t="s">
        <v>273</v>
      </c>
      <c r="C46" s="758">
        <v>521</v>
      </c>
      <c r="D46" s="758">
        <v>6137</v>
      </c>
      <c r="E46" s="758"/>
      <c r="F46" s="758"/>
      <c r="G46" s="758">
        <v>129</v>
      </c>
      <c r="H46" s="758"/>
      <c r="I46" s="758"/>
      <c r="J46" s="758"/>
      <c r="K46" s="758"/>
      <c r="L46" s="758">
        <v>930</v>
      </c>
      <c r="M46" s="759">
        <f t="shared" si="0"/>
        <v>7717</v>
      </c>
      <c r="N46" s="756"/>
      <c r="O46" s="757" t="s">
        <v>273</v>
      </c>
      <c r="P46" s="760">
        <v>49731</v>
      </c>
      <c r="Q46" s="758">
        <v>15678</v>
      </c>
      <c r="R46" s="758">
        <v>19222</v>
      </c>
      <c r="S46" s="758">
        <v>504</v>
      </c>
      <c r="T46" s="758"/>
      <c r="U46" s="758"/>
      <c r="V46" s="775">
        <v>360</v>
      </c>
      <c r="W46" s="759">
        <f t="shared" si="1"/>
        <v>85495</v>
      </c>
    </row>
    <row r="47" spans="1:23" ht="12" customHeight="1">
      <c r="A47" s="756"/>
      <c r="B47" s="757" t="s">
        <v>302</v>
      </c>
      <c r="C47" s="758">
        <v>583</v>
      </c>
      <c r="D47" s="758">
        <v>5784</v>
      </c>
      <c r="E47" s="758"/>
      <c r="F47" s="758"/>
      <c r="G47" s="758">
        <v>129</v>
      </c>
      <c r="H47" s="758"/>
      <c r="I47" s="758"/>
      <c r="J47" s="758"/>
      <c r="K47" s="758"/>
      <c r="L47" s="758">
        <v>1127</v>
      </c>
      <c r="M47" s="759">
        <f t="shared" si="0"/>
        <v>7623</v>
      </c>
      <c r="N47" s="756"/>
      <c r="O47" s="757" t="s">
        <v>302</v>
      </c>
      <c r="P47" s="760">
        <v>49336</v>
      </c>
      <c r="Q47" s="758">
        <v>15552</v>
      </c>
      <c r="R47" s="758">
        <v>18641</v>
      </c>
      <c r="S47" s="758">
        <v>504</v>
      </c>
      <c r="T47" s="758"/>
      <c r="U47" s="758"/>
      <c r="V47" s="775">
        <v>355</v>
      </c>
      <c r="W47" s="759">
        <f t="shared" si="1"/>
        <v>84388</v>
      </c>
    </row>
    <row r="48" spans="1:23" ht="12" customHeight="1">
      <c r="A48" s="756" t="s">
        <v>581</v>
      </c>
      <c r="B48" s="757" t="s">
        <v>789</v>
      </c>
      <c r="C48" s="758">
        <v>3050</v>
      </c>
      <c r="D48" s="758"/>
      <c r="E48" s="758"/>
      <c r="F48" s="758"/>
      <c r="G48" s="758"/>
      <c r="H48" s="758"/>
      <c r="I48" s="758"/>
      <c r="J48" s="758"/>
      <c r="K48" s="758"/>
      <c r="L48" s="758"/>
      <c r="M48" s="759">
        <f t="shared" si="0"/>
        <v>3050</v>
      </c>
      <c r="N48" s="756" t="s">
        <v>581</v>
      </c>
      <c r="O48" s="757" t="s">
        <v>789</v>
      </c>
      <c r="P48" s="760">
        <v>47875</v>
      </c>
      <c r="Q48" s="758">
        <v>15082</v>
      </c>
      <c r="R48" s="758">
        <v>4478</v>
      </c>
      <c r="S48" s="758"/>
      <c r="T48" s="758"/>
      <c r="U48" s="758"/>
      <c r="V48" s="775">
        <v>600</v>
      </c>
      <c r="W48" s="759">
        <f t="shared" si="1"/>
        <v>68035</v>
      </c>
    </row>
    <row r="49" spans="1:23" ht="12" customHeight="1">
      <c r="A49" s="756"/>
      <c r="B49" s="757" t="s">
        <v>273</v>
      </c>
      <c r="C49" s="758">
        <v>58</v>
      </c>
      <c r="D49" s="758">
        <v>3050</v>
      </c>
      <c r="E49" s="758"/>
      <c r="F49" s="758"/>
      <c r="G49" s="758">
        <v>500</v>
      </c>
      <c r="H49" s="758"/>
      <c r="I49" s="758"/>
      <c r="J49" s="758"/>
      <c r="K49" s="758"/>
      <c r="L49" s="758"/>
      <c r="M49" s="759">
        <f t="shared" si="0"/>
        <v>3608</v>
      </c>
      <c r="N49" s="756"/>
      <c r="O49" s="757" t="s">
        <v>273</v>
      </c>
      <c r="P49" s="760">
        <v>46657</v>
      </c>
      <c r="Q49" s="758">
        <v>14838</v>
      </c>
      <c r="R49" s="758">
        <v>4194</v>
      </c>
      <c r="S49" s="758"/>
      <c r="T49" s="758"/>
      <c r="U49" s="758">
        <v>643</v>
      </c>
      <c r="V49" s="775">
        <v>588</v>
      </c>
      <c r="W49" s="759">
        <f t="shared" si="1"/>
        <v>66920</v>
      </c>
    </row>
    <row r="50" spans="1:23" ht="12" customHeight="1">
      <c r="A50" s="756"/>
      <c r="B50" s="757" t="s">
        <v>302</v>
      </c>
      <c r="C50" s="758">
        <v>79</v>
      </c>
      <c r="D50" s="758">
        <v>3058</v>
      </c>
      <c r="E50" s="758"/>
      <c r="F50" s="758"/>
      <c r="G50" s="758">
        <v>500</v>
      </c>
      <c r="H50" s="758"/>
      <c r="I50" s="758"/>
      <c r="J50" s="758"/>
      <c r="K50" s="758"/>
      <c r="L50" s="758">
        <v>12</v>
      </c>
      <c r="M50" s="759">
        <f t="shared" si="0"/>
        <v>3649</v>
      </c>
      <c r="N50" s="756"/>
      <c r="O50" s="757" t="s">
        <v>302</v>
      </c>
      <c r="P50" s="760">
        <v>46657</v>
      </c>
      <c r="Q50" s="758">
        <v>14752</v>
      </c>
      <c r="R50" s="758">
        <v>3845</v>
      </c>
      <c r="S50" s="758"/>
      <c r="T50" s="758"/>
      <c r="U50" s="758">
        <v>643</v>
      </c>
      <c r="V50" s="775">
        <v>588</v>
      </c>
      <c r="W50" s="759">
        <f t="shared" si="1"/>
        <v>66485</v>
      </c>
    </row>
    <row r="51" spans="1:23" ht="12" customHeight="1">
      <c r="A51" s="756" t="s">
        <v>890</v>
      </c>
      <c r="B51" s="757" t="s">
        <v>789</v>
      </c>
      <c r="C51" s="758">
        <v>800</v>
      </c>
      <c r="D51" s="758">
        <v>300</v>
      </c>
      <c r="E51" s="758"/>
      <c r="F51" s="758"/>
      <c r="G51" s="758"/>
      <c r="H51" s="758"/>
      <c r="I51" s="758"/>
      <c r="J51" s="758"/>
      <c r="K51" s="758"/>
      <c r="L51" s="758">
        <v>120</v>
      </c>
      <c r="M51" s="759">
        <f t="shared" si="0"/>
        <v>1220</v>
      </c>
      <c r="N51" s="756" t="s">
        <v>890</v>
      </c>
      <c r="O51" s="757" t="s">
        <v>789</v>
      </c>
      <c r="P51" s="760">
        <v>21576</v>
      </c>
      <c r="Q51" s="758">
        <v>6959</v>
      </c>
      <c r="R51" s="758">
        <v>13382</v>
      </c>
      <c r="S51" s="758"/>
      <c r="T51" s="758"/>
      <c r="U51" s="758"/>
      <c r="V51" s="775">
        <v>2000</v>
      </c>
      <c r="W51" s="759">
        <f t="shared" si="1"/>
        <v>43917</v>
      </c>
    </row>
    <row r="52" spans="1:23" ht="12" customHeight="1">
      <c r="A52" s="756"/>
      <c r="B52" s="757" t="s">
        <v>273</v>
      </c>
      <c r="C52" s="758">
        <v>1100</v>
      </c>
      <c r="D52" s="758">
        <v>507</v>
      </c>
      <c r="E52" s="758">
        <v>504</v>
      </c>
      <c r="F52" s="758"/>
      <c r="G52" s="758"/>
      <c r="H52" s="758"/>
      <c r="I52" s="758">
        <v>280</v>
      </c>
      <c r="J52" s="758"/>
      <c r="K52" s="758"/>
      <c r="L52" s="758">
        <v>120</v>
      </c>
      <c r="M52" s="759">
        <f t="shared" si="0"/>
        <v>2511</v>
      </c>
      <c r="N52" s="756"/>
      <c r="O52" s="757" t="s">
        <v>273</v>
      </c>
      <c r="P52" s="760">
        <v>21368</v>
      </c>
      <c r="Q52" s="758">
        <v>6789</v>
      </c>
      <c r="R52" s="758">
        <v>14205</v>
      </c>
      <c r="S52" s="758"/>
      <c r="T52" s="758"/>
      <c r="U52" s="758">
        <v>658</v>
      </c>
      <c r="V52" s="775"/>
      <c r="W52" s="759">
        <f t="shared" si="1"/>
        <v>43020</v>
      </c>
    </row>
    <row r="53" spans="1:23" ht="12" customHeight="1">
      <c r="A53" s="756"/>
      <c r="B53" s="757" t="s">
        <v>302</v>
      </c>
      <c r="C53" s="758">
        <v>1112</v>
      </c>
      <c r="D53" s="758">
        <v>515</v>
      </c>
      <c r="E53" s="758">
        <v>504</v>
      </c>
      <c r="F53" s="758"/>
      <c r="G53" s="758"/>
      <c r="H53" s="758"/>
      <c r="I53" s="758">
        <v>280</v>
      </c>
      <c r="J53" s="758"/>
      <c r="K53" s="758"/>
      <c r="L53" s="758">
        <v>184</v>
      </c>
      <c r="M53" s="759">
        <f t="shared" si="0"/>
        <v>2595</v>
      </c>
      <c r="N53" s="756"/>
      <c r="O53" s="757" t="s">
        <v>302</v>
      </c>
      <c r="P53" s="760">
        <v>21368</v>
      </c>
      <c r="Q53" s="758">
        <v>6789</v>
      </c>
      <c r="R53" s="758">
        <v>13845</v>
      </c>
      <c r="S53" s="758"/>
      <c r="T53" s="758"/>
      <c r="U53" s="758">
        <v>658</v>
      </c>
      <c r="V53" s="775"/>
      <c r="W53" s="759">
        <f t="shared" si="1"/>
        <v>42660</v>
      </c>
    </row>
    <row r="54" spans="1:23" ht="12" customHeight="1">
      <c r="A54" s="756" t="s">
        <v>582</v>
      </c>
      <c r="B54" s="757" t="s">
        <v>789</v>
      </c>
      <c r="C54" s="758">
        <v>3100</v>
      </c>
      <c r="D54" s="758">
        <v>8500</v>
      </c>
      <c r="E54" s="758">
        <v>1000</v>
      </c>
      <c r="F54" s="758"/>
      <c r="G54" s="758"/>
      <c r="H54" s="758"/>
      <c r="I54" s="758"/>
      <c r="J54" s="758"/>
      <c r="K54" s="758"/>
      <c r="L54" s="758">
        <v>2150</v>
      </c>
      <c r="M54" s="759">
        <f t="shared" si="0"/>
        <v>14750</v>
      </c>
      <c r="N54" s="756" t="s">
        <v>582</v>
      </c>
      <c r="O54" s="757" t="s">
        <v>789</v>
      </c>
      <c r="P54" s="760">
        <v>22647</v>
      </c>
      <c r="Q54" s="758">
        <v>7228</v>
      </c>
      <c r="R54" s="758">
        <v>21640</v>
      </c>
      <c r="S54" s="758"/>
      <c r="T54" s="758"/>
      <c r="U54" s="758">
        <v>1200</v>
      </c>
      <c r="V54" s="775"/>
      <c r="W54" s="759">
        <f t="shared" si="1"/>
        <v>52715</v>
      </c>
    </row>
    <row r="55" spans="1:23" ht="12" customHeight="1">
      <c r="A55" s="756"/>
      <c r="B55" s="757" t="s">
        <v>273</v>
      </c>
      <c r="C55" s="758">
        <v>3000</v>
      </c>
      <c r="D55" s="758">
        <v>8621</v>
      </c>
      <c r="E55" s="758">
        <v>7297</v>
      </c>
      <c r="F55" s="758"/>
      <c r="G55" s="758">
        <v>800</v>
      </c>
      <c r="H55" s="758"/>
      <c r="I55" s="758"/>
      <c r="J55" s="758"/>
      <c r="K55" s="758"/>
      <c r="L55" s="758">
        <v>2190</v>
      </c>
      <c r="M55" s="759">
        <f t="shared" si="0"/>
        <v>21908</v>
      </c>
      <c r="N55" s="756"/>
      <c r="O55" s="757" t="s">
        <v>273</v>
      </c>
      <c r="P55" s="760">
        <v>25390</v>
      </c>
      <c r="Q55" s="758">
        <v>7982</v>
      </c>
      <c r="R55" s="758">
        <v>24629</v>
      </c>
      <c r="S55" s="758">
        <v>150</v>
      </c>
      <c r="T55" s="758"/>
      <c r="U55" s="758">
        <v>2999</v>
      </c>
      <c r="V55" s="775">
        <v>627</v>
      </c>
      <c r="W55" s="759">
        <f t="shared" si="1"/>
        <v>61777</v>
      </c>
    </row>
    <row r="56" spans="1:23" ht="12" customHeight="1">
      <c r="A56" s="756"/>
      <c r="B56" s="757" t="s">
        <v>302</v>
      </c>
      <c r="C56" s="758">
        <v>2905</v>
      </c>
      <c r="D56" s="758">
        <v>9512</v>
      </c>
      <c r="E56" s="758">
        <v>6297</v>
      </c>
      <c r="F56" s="758"/>
      <c r="G56" s="758">
        <v>700</v>
      </c>
      <c r="H56" s="758"/>
      <c r="I56" s="758"/>
      <c r="J56" s="758"/>
      <c r="K56" s="758"/>
      <c r="L56" s="758">
        <v>2494</v>
      </c>
      <c r="M56" s="759">
        <f t="shared" si="0"/>
        <v>21908</v>
      </c>
      <c r="N56" s="756"/>
      <c r="O56" s="757" t="s">
        <v>302</v>
      </c>
      <c r="P56" s="760">
        <v>25390</v>
      </c>
      <c r="Q56" s="758">
        <v>7982</v>
      </c>
      <c r="R56" s="758">
        <v>24629</v>
      </c>
      <c r="S56" s="758">
        <v>150</v>
      </c>
      <c r="T56" s="758"/>
      <c r="U56" s="758">
        <v>2999</v>
      </c>
      <c r="V56" s="775">
        <v>627</v>
      </c>
      <c r="W56" s="759">
        <f t="shared" si="1"/>
        <v>61777</v>
      </c>
    </row>
    <row r="57" spans="1:23" ht="12" customHeight="1">
      <c r="A57" s="756" t="s">
        <v>891</v>
      </c>
      <c r="B57" s="757" t="s">
        <v>789</v>
      </c>
      <c r="C57" s="758">
        <v>11028</v>
      </c>
      <c r="D57" s="758"/>
      <c r="E57" s="758">
        <v>1000</v>
      </c>
      <c r="F57" s="758"/>
      <c r="G57" s="758"/>
      <c r="H57" s="758"/>
      <c r="I57" s="758"/>
      <c r="J57" s="758"/>
      <c r="K57" s="758"/>
      <c r="L57" s="758">
        <v>1504</v>
      </c>
      <c r="M57" s="759">
        <f t="shared" si="0"/>
        <v>13532</v>
      </c>
      <c r="N57" s="756" t="s">
        <v>891</v>
      </c>
      <c r="O57" s="757" t="s">
        <v>789</v>
      </c>
      <c r="P57" s="760">
        <v>82930</v>
      </c>
      <c r="Q57" s="758">
        <v>26071</v>
      </c>
      <c r="R57" s="758">
        <v>31530</v>
      </c>
      <c r="S57" s="758"/>
      <c r="T57" s="758"/>
      <c r="U57" s="758"/>
      <c r="V57" s="775"/>
      <c r="W57" s="759">
        <f t="shared" si="1"/>
        <v>140531</v>
      </c>
    </row>
    <row r="58" spans="1:23" ht="12" customHeight="1">
      <c r="A58" s="756"/>
      <c r="B58" s="757" t="s">
        <v>273</v>
      </c>
      <c r="C58" s="758"/>
      <c r="D58" s="758">
        <v>11879</v>
      </c>
      <c r="E58" s="758">
        <v>4559</v>
      </c>
      <c r="F58" s="758"/>
      <c r="G58" s="758">
        <v>3591</v>
      </c>
      <c r="H58" s="758">
        <v>200</v>
      </c>
      <c r="I58" s="758"/>
      <c r="J58" s="758"/>
      <c r="K58" s="758"/>
      <c r="L58" s="758">
        <v>1504</v>
      </c>
      <c r="M58" s="759">
        <f t="shared" si="0"/>
        <v>21733</v>
      </c>
      <c r="N58" s="756"/>
      <c r="O58" s="757" t="s">
        <v>273</v>
      </c>
      <c r="P58" s="760">
        <v>85147</v>
      </c>
      <c r="Q58" s="758">
        <v>26361</v>
      </c>
      <c r="R58" s="758">
        <v>33574</v>
      </c>
      <c r="S58" s="758">
        <v>2250</v>
      </c>
      <c r="T58" s="758"/>
      <c r="U58" s="758">
        <v>1400</v>
      </c>
      <c r="V58" s="775"/>
      <c r="W58" s="759">
        <f t="shared" si="1"/>
        <v>148732</v>
      </c>
    </row>
    <row r="59" spans="1:23" ht="12" customHeight="1">
      <c r="A59" s="756"/>
      <c r="B59" s="757" t="s">
        <v>302</v>
      </c>
      <c r="C59" s="758">
        <v>302</v>
      </c>
      <c r="D59" s="758">
        <v>12729</v>
      </c>
      <c r="E59" s="758">
        <v>3559</v>
      </c>
      <c r="F59" s="758"/>
      <c r="G59" s="758">
        <v>3591</v>
      </c>
      <c r="H59" s="758">
        <v>200</v>
      </c>
      <c r="I59" s="758"/>
      <c r="J59" s="758"/>
      <c r="K59" s="758"/>
      <c r="L59" s="758">
        <v>1881</v>
      </c>
      <c r="M59" s="759">
        <f t="shared" si="0"/>
        <v>22262</v>
      </c>
      <c r="N59" s="756"/>
      <c r="O59" s="757" t="s">
        <v>302</v>
      </c>
      <c r="P59" s="760">
        <v>85147</v>
      </c>
      <c r="Q59" s="758">
        <v>26361</v>
      </c>
      <c r="R59" s="758">
        <v>33573</v>
      </c>
      <c r="S59" s="758">
        <v>2250</v>
      </c>
      <c r="T59" s="758"/>
      <c r="U59" s="758">
        <v>1399</v>
      </c>
      <c r="V59" s="775"/>
      <c r="W59" s="759">
        <f t="shared" si="1"/>
        <v>148730</v>
      </c>
    </row>
    <row r="60" spans="1:23" ht="12" customHeight="1">
      <c r="A60" s="756" t="s">
        <v>583</v>
      </c>
      <c r="B60" s="757" t="s">
        <v>789</v>
      </c>
      <c r="C60" s="758">
        <v>890</v>
      </c>
      <c r="D60" s="758"/>
      <c r="E60" s="758"/>
      <c r="F60" s="758"/>
      <c r="G60" s="758"/>
      <c r="H60" s="758"/>
      <c r="I60" s="758"/>
      <c r="J60" s="758"/>
      <c r="K60" s="758"/>
      <c r="L60" s="758">
        <v>1130</v>
      </c>
      <c r="M60" s="759">
        <f t="shared" si="0"/>
        <v>2020</v>
      </c>
      <c r="N60" s="756" t="s">
        <v>583</v>
      </c>
      <c r="O60" s="757" t="s">
        <v>789</v>
      </c>
      <c r="P60" s="760">
        <v>16786</v>
      </c>
      <c r="Q60" s="758">
        <v>5400</v>
      </c>
      <c r="R60" s="758">
        <v>3700</v>
      </c>
      <c r="S60" s="758"/>
      <c r="T60" s="758"/>
      <c r="U60" s="758"/>
      <c r="V60" s="775"/>
      <c r="W60" s="759">
        <f t="shared" si="1"/>
        <v>25886</v>
      </c>
    </row>
    <row r="61" spans="1:23" ht="12" customHeight="1">
      <c r="A61" s="756"/>
      <c r="B61" s="757" t="s">
        <v>273</v>
      </c>
      <c r="C61" s="758">
        <v>519</v>
      </c>
      <c r="D61" s="758">
        <v>631</v>
      </c>
      <c r="E61" s="758"/>
      <c r="F61" s="758"/>
      <c r="G61" s="758"/>
      <c r="H61" s="758"/>
      <c r="I61" s="758">
        <v>208</v>
      </c>
      <c r="J61" s="758"/>
      <c r="K61" s="758">
        <v>108</v>
      </c>
      <c r="L61" s="758">
        <v>3974</v>
      </c>
      <c r="M61" s="759">
        <f t="shared" si="0"/>
        <v>5440</v>
      </c>
      <c r="N61" s="756"/>
      <c r="O61" s="757" t="s">
        <v>273</v>
      </c>
      <c r="P61" s="760">
        <v>16506</v>
      </c>
      <c r="Q61" s="758">
        <v>5226</v>
      </c>
      <c r="R61" s="758">
        <v>8290</v>
      </c>
      <c r="S61" s="758"/>
      <c r="T61" s="758"/>
      <c r="U61" s="758">
        <v>496</v>
      </c>
      <c r="V61" s="775"/>
      <c r="W61" s="759">
        <f t="shared" si="1"/>
        <v>30518</v>
      </c>
    </row>
    <row r="62" spans="1:23" ht="12" customHeight="1">
      <c r="A62" s="756"/>
      <c r="B62" s="757" t="s">
        <v>302</v>
      </c>
      <c r="C62" s="758">
        <v>519</v>
      </c>
      <c r="D62" s="758">
        <v>631</v>
      </c>
      <c r="E62" s="758"/>
      <c r="F62" s="758"/>
      <c r="G62" s="758"/>
      <c r="H62" s="758"/>
      <c r="I62" s="758">
        <v>208</v>
      </c>
      <c r="J62" s="758">
        <v>10148</v>
      </c>
      <c r="K62" s="758">
        <v>108</v>
      </c>
      <c r="L62" s="758">
        <v>3975</v>
      </c>
      <c r="M62" s="759">
        <f t="shared" si="0"/>
        <v>15589</v>
      </c>
      <c r="N62" s="756"/>
      <c r="O62" s="757" t="s">
        <v>302</v>
      </c>
      <c r="P62" s="760">
        <v>16506</v>
      </c>
      <c r="Q62" s="758">
        <v>5226</v>
      </c>
      <c r="R62" s="758">
        <v>8290</v>
      </c>
      <c r="S62" s="758"/>
      <c r="T62" s="758"/>
      <c r="U62" s="758">
        <v>496</v>
      </c>
      <c r="V62" s="775"/>
      <c r="W62" s="759">
        <f t="shared" si="1"/>
        <v>30518</v>
      </c>
    </row>
    <row r="63" spans="1:23" s="768" customFormat="1" ht="12" customHeight="1">
      <c r="A63" s="765" t="s">
        <v>584</v>
      </c>
      <c r="B63" s="757" t="s">
        <v>789</v>
      </c>
      <c r="C63" s="766">
        <f aca="true" t="shared" si="2" ref="C63:W65">SUM(C6,C9,C12,C15,C18,C21,C24,C27,C30,C33,C36,C39,C42,C45,C48,C51,C54,C57,C60)</f>
        <v>93999</v>
      </c>
      <c r="D63" s="766">
        <f t="shared" si="2"/>
        <v>11882</v>
      </c>
      <c r="E63" s="766">
        <f t="shared" si="2"/>
        <v>2000</v>
      </c>
      <c r="F63" s="766">
        <f t="shared" si="2"/>
        <v>0</v>
      </c>
      <c r="G63" s="766">
        <f t="shared" si="2"/>
        <v>0</v>
      </c>
      <c r="H63" s="766">
        <f t="shared" si="2"/>
        <v>0</v>
      </c>
      <c r="I63" s="766">
        <f t="shared" si="2"/>
        <v>0</v>
      </c>
      <c r="J63" s="766">
        <f t="shared" si="2"/>
        <v>0</v>
      </c>
      <c r="K63" s="766">
        <f t="shared" si="2"/>
        <v>0</v>
      </c>
      <c r="L63" s="766">
        <f t="shared" si="2"/>
        <v>16508</v>
      </c>
      <c r="M63" s="759">
        <f t="shared" si="2"/>
        <v>124389</v>
      </c>
      <c r="N63" s="765" t="s">
        <v>584</v>
      </c>
      <c r="O63" s="757" t="s">
        <v>789</v>
      </c>
      <c r="P63" s="767">
        <f t="shared" si="2"/>
        <v>902002</v>
      </c>
      <c r="Q63" s="766">
        <f t="shared" si="2"/>
        <v>286749</v>
      </c>
      <c r="R63" s="766">
        <f t="shared" si="2"/>
        <v>322506</v>
      </c>
      <c r="S63" s="766">
        <f t="shared" si="2"/>
        <v>10170</v>
      </c>
      <c r="T63" s="766">
        <f t="shared" si="2"/>
        <v>0</v>
      </c>
      <c r="U63" s="766">
        <f t="shared" si="2"/>
        <v>1200</v>
      </c>
      <c r="V63" s="777">
        <f t="shared" si="2"/>
        <v>18000</v>
      </c>
      <c r="W63" s="759">
        <f t="shared" si="2"/>
        <v>1540627</v>
      </c>
    </row>
    <row r="64" spans="1:23" ht="11.25">
      <c r="A64" s="756"/>
      <c r="B64" s="757" t="s">
        <v>273</v>
      </c>
      <c r="C64" s="766">
        <f t="shared" si="2"/>
        <v>9091</v>
      </c>
      <c r="D64" s="766">
        <f t="shared" si="2"/>
        <v>99528</v>
      </c>
      <c r="E64" s="766">
        <f t="shared" si="2"/>
        <v>17993</v>
      </c>
      <c r="F64" s="766">
        <f t="shared" si="2"/>
        <v>1295</v>
      </c>
      <c r="G64" s="766">
        <f t="shared" si="2"/>
        <v>23042</v>
      </c>
      <c r="H64" s="766">
        <f t="shared" si="2"/>
        <v>5985</v>
      </c>
      <c r="I64" s="766">
        <f t="shared" si="2"/>
        <v>3438</v>
      </c>
      <c r="J64" s="766">
        <f t="shared" si="2"/>
        <v>0</v>
      </c>
      <c r="K64" s="766">
        <f t="shared" si="2"/>
        <v>108</v>
      </c>
      <c r="L64" s="766">
        <f t="shared" si="2"/>
        <v>19670</v>
      </c>
      <c r="M64" s="759">
        <f t="shared" si="2"/>
        <v>180150</v>
      </c>
      <c r="N64" s="756"/>
      <c r="O64" s="757" t="s">
        <v>273</v>
      </c>
      <c r="P64" s="767">
        <f t="shared" si="2"/>
        <v>909619</v>
      </c>
      <c r="Q64" s="766">
        <f t="shared" si="2"/>
        <v>288550</v>
      </c>
      <c r="R64" s="766">
        <f t="shared" si="2"/>
        <v>356851</v>
      </c>
      <c r="S64" s="766">
        <f t="shared" si="2"/>
        <v>11667</v>
      </c>
      <c r="T64" s="766">
        <f t="shared" si="2"/>
        <v>1331</v>
      </c>
      <c r="U64" s="766">
        <f t="shared" si="2"/>
        <v>9213</v>
      </c>
      <c r="V64" s="777">
        <f t="shared" si="2"/>
        <v>24811</v>
      </c>
      <c r="W64" s="759">
        <f t="shared" si="2"/>
        <v>1602042</v>
      </c>
    </row>
    <row r="65" spans="1:23" ht="12" thickBot="1">
      <c r="A65" s="769"/>
      <c r="B65" s="770" t="s">
        <v>302</v>
      </c>
      <c r="C65" s="771">
        <f t="shared" si="2"/>
        <v>9159</v>
      </c>
      <c r="D65" s="771">
        <f t="shared" si="2"/>
        <v>101235</v>
      </c>
      <c r="E65" s="771">
        <f t="shared" si="2"/>
        <v>15993</v>
      </c>
      <c r="F65" s="771">
        <f t="shared" si="2"/>
        <v>1296</v>
      </c>
      <c r="G65" s="771">
        <f t="shared" si="2"/>
        <v>16480</v>
      </c>
      <c r="H65" s="771">
        <f t="shared" si="2"/>
        <v>5985</v>
      </c>
      <c r="I65" s="771">
        <f t="shared" si="2"/>
        <v>3438</v>
      </c>
      <c r="J65" s="771">
        <f t="shared" si="2"/>
        <v>10148</v>
      </c>
      <c r="K65" s="771">
        <f t="shared" si="2"/>
        <v>108</v>
      </c>
      <c r="L65" s="771">
        <f t="shared" si="2"/>
        <v>21848</v>
      </c>
      <c r="M65" s="772">
        <f t="shared" si="2"/>
        <v>185690</v>
      </c>
      <c r="N65" s="769"/>
      <c r="O65" s="770" t="s">
        <v>302</v>
      </c>
      <c r="P65" s="773">
        <f t="shared" si="2"/>
        <v>909224</v>
      </c>
      <c r="Q65" s="771">
        <f t="shared" si="2"/>
        <v>288338</v>
      </c>
      <c r="R65" s="771">
        <f t="shared" si="2"/>
        <v>353486</v>
      </c>
      <c r="S65" s="771">
        <f t="shared" si="2"/>
        <v>11667</v>
      </c>
      <c r="T65" s="771">
        <f t="shared" si="2"/>
        <v>1331</v>
      </c>
      <c r="U65" s="771">
        <f t="shared" si="2"/>
        <v>9212</v>
      </c>
      <c r="V65" s="778">
        <f t="shared" si="2"/>
        <v>24768</v>
      </c>
      <c r="W65" s="772">
        <f t="shared" si="2"/>
        <v>1598026</v>
      </c>
    </row>
    <row r="66" ht="12" thickTop="1"/>
    <row r="68" ht="11.25">
      <c r="D68" s="768"/>
    </row>
  </sheetData>
  <mergeCells count="16">
    <mergeCell ref="L4:L5"/>
    <mergeCell ref="M4:M5"/>
    <mergeCell ref="E4:F4"/>
    <mergeCell ref="G4:H4"/>
    <mergeCell ref="I4:J4"/>
    <mergeCell ref="K4:K5"/>
    <mergeCell ref="A2:M2"/>
    <mergeCell ref="N4:O5"/>
    <mergeCell ref="N2:W2"/>
    <mergeCell ref="P4:T4"/>
    <mergeCell ref="U4:V4"/>
    <mergeCell ref="W4:W5"/>
    <mergeCell ref="R3:U3"/>
    <mergeCell ref="A4:B5"/>
    <mergeCell ref="C4:C5"/>
    <mergeCell ref="D4:D5"/>
  </mergeCells>
  <printOptions horizontalCentered="1"/>
  <pageMargins left="0.31496062992125984" right="0.35433070866141736" top="0.67" bottom="0.44" header="0.45" footer="0.32"/>
  <pageSetup horizontalDpi="600" verticalDpi="600" orientation="portrait" paperSize="9" scale="80" r:id="rId1"/>
  <headerFooter alignWithMargins="0">
    <oddHeader>&amp;L&amp;8 5.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">
      <selection activeCell="D23" sqref="D23"/>
    </sheetView>
  </sheetViews>
  <sheetFormatPr defaultColWidth="9.00390625" defaultRowHeight="12.75"/>
  <cols>
    <col min="1" max="1" width="64.125" style="6" customWidth="1"/>
    <col min="2" max="3" width="15.625" style="6" customWidth="1"/>
    <col min="4" max="4" width="14.625" style="6" customWidth="1"/>
    <col min="5" max="16384" width="9.125" style="6" customWidth="1"/>
  </cols>
  <sheetData>
    <row r="1" ht="12.75">
      <c r="A1" s="10"/>
    </row>
    <row r="2" ht="12.75">
      <c r="A2" s="10"/>
    </row>
    <row r="3" ht="12.75">
      <c r="A3" s="137"/>
    </row>
    <row r="4" spans="1:4" ht="15.75">
      <c r="A4" s="1327" t="s">
        <v>206</v>
      </c>
      <c r="B4" s="1327"/>
      <c r="C4" s="1095"/>
      <c r="D4" s="1095"/>
    </row>
    <row r="5" spans="1:11" ht="15.75">
      <c r="A5" s="1234" t="s">
        <v>769</v>
      </c>
      <c r="B5" s="1328"/>
      <c r="C5" s="1329"/>
      <c r="D5" s="1329"/>
      <c r="E5" s="2"/>
      <c r="F5" s="2"/>
      <c r="G5" s="2"/>
      <c r="H5" s="2"/>
      <c r="I5" s="25"/>
      <c r="J5" s="2"/>
      <c r="K5" s="2"/>
    </row>
    <row r="6" spans="1:11" ht="15.75">
      <c r="A6" s="264"/>
      <c r="B6" s="456"/>
      <c r="C6" s="457"/>
      <c r="D6" s="457"/>
      <c r="E6" s="2"/>
      <c r="F6" s="2"/>
      <c r="G6" s="2"/>
      <c r="H6" s="2"/>
      <c r="I6" s="25"/>
      <c r="J6" s="2"/>
      <c r="K6" s="2"/>
    </row>
    <row r="7" spans="1:11" ht="16.5" thickBot="1">
      <c r="A7" s="264"/>
      <c r="B7" s="456"/>
      <c r="C7" s="457"/>
      <c r="D7" s="457"/>
      <c r="E7" s="2"/>
      <c r="F7" s="2"/>
      <c r="G7" s="2"/>
      <c r="H7" s="2"/>
      <c r="I7" s="25"/>
      <c r="J7" s="2"/>
      <c r="K7" s="2"/>
    </row>
    <row r="8" spans="1:11" ht="16.5" thickTop="1">
      <c r="A8" s="468"/>
      <c r="B8" s="469" t="s">
        <v>789</v>
      </c>
      <c r="C8" s="504" t="s">
        <v>276</v>
      </c>
      <c r="D8" s="499" t="s">
        <v>302</v>
      </c>
      <c r="E8" s="2"/>
      <c r="F8" s="2"/>
      <c r="G8" s="2"/>
      <c r="H8" s="2"/>
      <c r="I8" s="2"/>
      <c r="J8" s="2"/>
      <c r="K8" s="2"/>
    </row>
    <row r="9" spans="1:11" ht="15.75">
      <c r="A9" s="449" t="s">
        <v>770</v>
      </c>
      <c r="B9" s="450">
        <f>SUM(B10:B29)</f>
        <v>183166</v>
      </c>
      <c r="C9" s="505">
        <f>SUM(C10:C29)</f>
        <v>320103</v>
      </c>
      <c r="D9" s="500">
        <f>SUM(D10:D29)</f>
        <v>271571</v>
      </c>
      <c r="E9" s="2"/>
      <c r="F9" s="2"/>
      <c r="G9" s="2"/>
      <c r="H9" s="2"/>
      <c r="I9" s="2"/>
      <c r="J9" s="2"/>
      <c r="K9" s="2"/>
    </row>
    <row r="10" spans="1:11" ht="15.75">
      <c r="A10" s="258" t="s">
        <v>1125</v>
      </c>
      <c r="B10" s="250">
        <v>10634</v>
      </c>
      <c r="C10" s="506">
        <v>10466</v>
      </c>
      <c r="D10" s="501">
        <v>8624</v>
      </c>
      <c r="E10" s="2"/>
      <c r="F10" s="451"/>
      <c r="G10" s="2"/>
      <c r="H10" s="2"/>
      <c r="I10" s="2"/>
      <c r="J10" s="2"/>
      <c r="K10" s="2"/>
    </row>
    <row r="11" spans="1:11" ht="15.75">
      <c r="A11" s="258" t="s">
        <v>1126</v>
      </c>
      <c r="B11" s="250">
        <v>6000</v>
      </c>
      <c r="C11" s="506">
        <v>6000</v>
      </c>
      <c r="D11" s="501">
        <v>941</v>
      </c>
      <c r="E11" s="452"/>
      <c r="F11" s="2"/>
      <c r="G11" s="2"/>
      <c r="H11" s="2"/>
      <c r="I11" s="2"/>
      <c r="J11" s="2"/>
      <c r="K11" s="2"/>
    </row>
    <row r="12" spans="1:11" ht="15.75">
      <c r="A12" s="258" t="s">
        <v>1127</v>
      </c>
      <c r="B12" s="250">
        <v>50688</v>
      </c>
      <c r="C12" s="506">
        <v>57710</v>
      </c>
      <c r="D12" s="501">
        <v>53833</v>
      </c>
      <c r="E12" s="452"/>
      <c r="F12" s="2"/>
      <c r="G12" s="2"/>
      <c r="H12" s="2"/>
      <c r="I12" s="2"/>
      <c r="J12" s="2"/>
      <c r="K12" s="2"/>
    </row>
    <row r="13" spans="1:11" ht="15.75">
      <c r="A13" s="258" t="s">
        <v>1128</v>
      </c>
      <c r="B13" s="250">
        <v>2707</v>
      </c>
      <c r="C13" s="506">
        <v>2707</v>
      </c>
      <c r="D13" s="501">
        <v>2817</v>
      </c>
      <c r="E13" s="453"/>
      <c r="F13" s="2"/>
      <c r="G13" s="2"/>
      <c r="H13" s="2"/>
      <c r="I13" s="2"/>
      <c r="J13" s="2"/>
      <c r="K13" s="2"/>
    </row>
    <row r="14" spans="1:11" ht="15.75">
      <c r="A14" s="258" t="s">
        <v>144</v>
      </c>
      <c r="B14" s="250"/>
      <c r="C14" s="506">
        <v>1371</v>
      </c>
      <c r="D14" s="501">
        <v>1371</v>
      </c>
      <c r="E14" s="2"/>
      <c r="F14" s="2"/>
      <c r="G14" s="2"/>
      <c r="H14" s="2"/>
      <c r="I14" s="2"/>
      <c r="J14" s="2"/>
      <c r="K14" s="2"/>
    </row>
    <row r="15" spans="1:11" ht="15.75">
      <c r="A15" s="258" t="s">
        <v>241</v>
      </c>
      <c r="B15" s="250">
        <v>16324</v>
      </c>
      <c r="C15" s="506">
        <v>33938</v>
      </c>
      <c r="D15" s="501">
        <v>29643</v>
      </c>
      <c r="E15" s="2"/>
      <c r="F15" s="2"/>
      <c r="G15" s="2"/>
      <c r="H15" s="2"/>
      <c r="I15" s="2"/>
      <c r="J15" s="2"/>
      <c r="K15" s="2"/>
    </row>
    <row r="16" spans="1:11" ht="15.75">
      <c r="A16" s="258" t="s">
        <v>1129</v>
      </c>
      <c r="B16" s="250">
        <v>4367</v>
      </c>
      <c r="C16" s="506"/>
      <c r="D16" s="501"/>
      <c r="E16" s="2"/>
      <c r="F16" s="2"/>
      <c r="G16" s="2"/>
      <c r="H16" s="2"/>
      <c r="I16" s="2"/>
      <c r="J16" s="2"/>
      <c r="K16" s="2"/>
    </row>
    <row r="17" spans="1:11" ht="15.75">
      <c r="A17" s="258" t="s">
        <v>237</v>
      </c>
      <c r="B17" s="250">
        <v>1831</v>
      </c>
      <c r="C17" s="506">
        <v>17600</v>
      </c>
      <c r="D17" s="501">
        <v>17667</v>
      </c>
      <c r="E17" s="2"/>
      <c r="F17" s="2"/>
      <c r="G17" s="2"/>
      <c r="H17" s="2"/>
      <c r="I17" s="2"/>
      <c r="J17" s="2"/>
      <c r="K17" s="2"/>
    </row>
    <row r="18" spans="1:11" ht="15.75">
      <c r="A18" s="258" t="s">
        <v>134</v>
      </c>
      <c r="B18" s="250">
        <v>27015</v>
      </c>
      <c r="C18" s="506"/>
      <c r="D18" s="501"/>
      <c r="E18" s="2"/>
      <c r="F18" s="2"/>
      <c r="G18" s="2"/>
      <c r="H18" s="2"/>
      <c r="I18" s="2"/>
      <c r="J18" s="2"/>
      <c r="K18" s="2"/>
    </row>
    <row r="19" spans="1:11" ht="15.75">
      <c r="A19" s="258" t="s">
        <v>559</v>
      </c>
      <c r="B19" s="250">
        <v>6000</v>
      </c>
      <c r="C19" s="506">
        <v>6000</v>
      </c>
      <c r="D19" s="501"/>
      <c r="E19" s="2"/>
      <c r="F19" s="2"/>
      <c r="G19" s="2"/>
      <c r="H19" s="2"/>
      <c r="I19" s="2"/>
      <c r="J19" s="2"/>
      <c r="K19" s="2"/>
    </row>
    <row r="20" spans="1:11" ht="15.75">
      <c r="A20" s="258" t="s">
        <v>253</v>
      </c>
      <c r="B20" s="250">
        <v>50000</v>
      </c>
      <c r="C20" s="506">
        <v>146000</v>
      </c>
      <c r="D20" s="501">
        <v>145444</v>
      </c>
      <c r="E20" s="2"/>
      <c r="F20" s="2"/>
      <c r="G20" s="2"/>
      <c r="H20" s="2"/>
      <c r="I20" s="2"/>
      <c r="J20" s="2"/>
      <c r="K20" s="2"/>
    </row>
    <row r="21" spans="1:11" ht="15.75">
      <c r="A21" s="258" t="s">
        <v>1130</v>
      </c>
      <c r="B21" s="250">
        <v>6000</v>
      </c>
      <c r="C21" s="506">
        <v>5700</v>
      </c>
      <c r="D21" s="501">
        <v>4871</v>
      </c>
      <c r="E21" s="452"/>
      <c r="F21" s="2"/>
      <c r="G21" s="2"/>
      <c r="H21" s="2"/>
      <c r="I21" s="2"/>
      <c r="J21" s="2"/>
      <c r="K21" s="2"/>
    </row>
    <row r="22" spans="1:11" ht="15.75">
      <c r="A22" s="258" t="s">
        <v>1131</v>
      </c>
      <c r="B22" s="250">
        <v>1600</v>
      </c>
      <c r="C22" s="506">
        <v>1600</v>
      </c>
      <c r="D22" s="501"/>
      <c r="E22" s="2"/>
      <c r="F22" s="2"/>
      <c r="G22" s="2"/>
      <c r="H22" s="2"/>
      <c r="I22" s="2"/>
      <c r="J22" s="2"/>
      <c r="K22" s="2"/>
    </row>
    <row r="23" spans="1:11" ht="15.75">
      <c r="A23" s="258" t="s">
        <v>163</v>
      </c>
      <c r="B23" s="250"/>
      <c r="C23" s="506">
        <v>10884</v>
      </c>
      <c r="D23" s="501"/>
      <c r="E23" s="2"/>
      <c r="F23" s="2"/>
      <c r="G23" s="2"/>
      <c r="H23" s="2"/>
      <c r="I23" s="2"/>
      <c r="J23" s="2"/>
      <c r="K23" s="2"/>
    </row>
    <row r="24" spans="1:11" ht="15.75">
      <c r="A24" s="258" t="s">
        <v>164</v>
      </c>
      <c r="B24" s="250"/>
      <c r="C24" s="506">
        <v>2500</v>
      </c>
      <c r="D24" s="501">
        <v>1486</v>
      </c>
      <c r="E24" s="2"/>
      <c r="F24" s="2"/>
      <c r="G24" s="2"/>
      <c r="H24" s="2"/>
      <c r="I24" s="2"/>
      <c r="J24" s="2"/>
      <c r="K24" s="2"/>
    </row>
    <row r="25" spans="1:11" ht="15.75">
      <c r="A25" s="258" t="s">
        <v>207</v>
      </c>
      <c r="B25" s="250"/>
      <c r="C25" s="506">
        <v>2000</v>
      </c>
      <c r="D25" s="501">
        <v>800</v>
      </c>
      <c r="E25" s="2"/>
      <c r="F25" s="2"/>
      <c r="G25" s="2"/>
      <c r="H25" s="2"/>
      <c r="I25" s="2"/>
      <c r="J25" s="2"/>
      <c r="K25" s="2"/>
    </row>
    <row r="26" spans="1:11" ht="15.75">
      <c r="A26" s="258" t="s">
        <v>208</v>
      </c>
      <c r="B26" s="323"/>
      <c r="C26" s="506">
        <v>727</v>
      </c>
      <c r="D26" s="501"/>
      <c r="E26" s="2"/>
      <c r="F26" s="2"/>
      <c r="G26" s="2"/>
      <c r="H26" s="2"/>
      <c r="I26" s="2"/>
      <c r="J26" s="2"/>
      <c r="K26" s="2"/>
    </row>
    <row r="27" spans="1:11" ht="15.75">
      <c r="A27" s="258" t="s">
        <v>209</v>
      </c>
      <c r="B27" s="323"/>
      <c r="C27" s="506">
        <v>4028</v>
      </c>
      <c r="D27" s="501">
        <v>4028</v>
      </c>
      <c r="E27" s="2"/>
      <c r="F27" s="2"/>
      <c r="G27" s="2"/>
      <c r="H27" s="2"/>
      <c r="I27" s="2"/>
      <c r="J27" s="2"/>
      <c r="K27" s="2"/>
    </row>
    <row r="28" spans="1:11" ht="15.75">
      <c r="A28" s="258" t="s">
        <v>278</v>
      </c>
      <c r="B28" s="323"/>
      <c r="C28" s="506">
        <v>10872</v>
      </c>
      <c r="D28" s="501"/>
      <c r="E28" s="2"/>
      <c r="F28" s="2"/>
      <c r="G28" s="2"/>
      <c r="H28" s="2"/>
      <c r="I28" s="2"/>
      <c r="J28" s="2"/>
      <c r="K28" s="2"/>
    </row>
    <row r="29" spans="1:11" ht="15.75">
      <c r="A29" s="258" t="s">
        <v>560</v>
      </c>
      <c r="B29" s="323"/>
      <c r="C29" s="506"/>
      <c r="D29" s="501">
        <v>46</v>
      </c>
      <c r="E29" s="2"/>
      <c r="F29" s="2"/>
      <c r="G29" s="2"/>
      <c r="H29" s="2"/>
      <c r="I29" s="2"/>
      <c r="J29" s="2"/>
      <c r="K29" s="2"/>
    </row>
    <row r="30" spans="1:11" ht="15.75">
      <c r="A30" s="258"/>
      <c r="B30" s="323"/>
      <c r="C30" s="506"/>
      <c r="D30" s="501"/>
      <c r="E30" s="2"/>
      <c r="F30" s="2"/>
      <c r="G30" s="2"/>
      <c r="H30" s="2"/>
      <c r="I30" s="2"/>
      <c r="J30" s="2"/>
      <c r="K30" s="2"/>
    </row>
    <row r="31" spans="1:11" ht="15.75">
      <c r="A31" s="257" t="s">
        <v>771</v>
      </c>
      <c r="B31" s="438">
        <f>SUM(B32:B36)</f>
        <v>1200</v>
      </c>
      <c r="C31" s="505">
        <f>SUM(C32:C36)</f>
        <v>11382</v>
      </c>
      <c r="D31" s="500">
        <f>SUM(D32:D36)</f>
        <v>6501</v>
      </c>
      <c r="E31" s="2"/>
      <c r="F31" s="2"/>
      <c r="G31" s="2"/>
      <c r="H31" s="2"/>
      <c r="I31" s="2"/>
      <c r="J31" s="2"/>
      <c r="K31" s="2"/>
    </row>
    <row r="32" spans="1:11" ht="15.75">
      <c r="A32" s="258" t="s">
        <v>210</v>
      </c>
      <c r="B32" s="250">
        <v>1200</v>
      </c>
      <c r="C32" s="506">
        <v>1200</v>
      </c>
      <c r="D32" s="501"/>
      <c r="E32" s="2"/>
      <c r="F32" s="2"/>
      <c r="G32" s="2"/>
      <c r="H32" s="2"/>
      <c r="I32" s="2"/>
      <c r="J32" s="2"/>
      <c r="K32" s="2"/>
    </row>
    <row r="33" spans="1:11" ht="15.75">
      <c r="A33" s="258" t="s">
        <v>211</v>
      </c>
      <c r="B33" s="250"/>
      <c r="C33" s="506"/>
      <c r="D33" s="501"/>
      <c r="E33" s="2"/>
      <c r="F33" s="2"/>
      <c r="G33" s="2"/>
      <c r="H33" s="2"/>
      <c r="I33" s="2"/>
      <c r="J33" s="2"/>
      <c r="K33" s="2"/>
    </row>
    <row r="34" spans="1:11" ht="15.75">
      <c r="A34" s="258" t="s">
        <v>155</v>
      </c>
      <c r="B34" s="250"/>
      <c r="C34" s="506">
        <v>2400</v>
      </c>
      <c r="D34" s="501">
        <v>2266</v>
      </c>
      <c r="E34" s="2"/>
      <c r="F34" s="2"/>
      <c r="G34" s="2"/>
      <c r="H34" s="2"/>
      <c r="I34" s="2"/>
      <c r="J34" s="2"/>
      <c r="K34" s="2"/>
    </row>
    <row r="35" spans="1:11" ht="15.75">
      <c r="A35" s="258" t="s">
        <v>212</v>
      </c>
      <c r="B35" s="250"/>
      <c r="C35" s="506">
        <v>4000</v>
      </c>
      <c r="D35" s="501"/>
      <c r="E35" s="2"/>
      <c r="F35" s="2"/>
      <c r="G35" s="2"/>
      <c r="H35" s="2"/>
      <c r="I35" s="2"/>
      <c r="J35" s="2"/>
      <c r="K35" s="2"/>
    </row>
    <row r="36" spans="1:11" ht="15.75">
      <c r="A36" s="258" t="s">
        <v>251</v>
      </c>
      <c r="B36" s="250"/>
      <c r="C36" s="506">
        <v>3782</v>
      </c>
      <c r="D36" s="501">
        <v>4235</v>
      </c>
      <c r="E36" s="2"/>
      <c r="F36" s="2"/>
      <c r="G36" s="2"/>
      <c r="H36" s="2"/>
      <c r="I36" s="2"/>
      <c r="J36" s="2"/>
      <c r="K36" s="2"/>
    </row>
    <row r="37" spans="1:11" ht="15.75">
      <c r="A37" s="258"/>
      <c r="B37" s="250"/>
      <c r="C37" s="506"/>
      <c r="D37" s="501"/>
      <c r="E37" s="2"/>
      <c r="F37" s="2"/>
      <c r="G37" s="2"/>
      <c r="H37" s="2"/>
      <c r="I37" s="2"/>
      <c r="J37" s="2"/>
      <c r="K37" s="2"/>
    </row>
    <row r="38" spans="1:11" ht="15.75">
      <c r="A38" s="257" t="s">
        <v>772</v>
      </c>
      <c r="B38" s="438">
        <f>SUM(B39:B46)</f>
        <v>18000</v>
      </c>
      <c r="C38" s="505">
        <f>SUM(C39:C48)</f>
        <v>24811</v>
      </c>
      <c r="D38" s="500">
        <f>SUM(D39:D48)</f>
        <v>24768</v>
      </c>
      <c r="E38" s="2"/>
      <c r="F38" s="2"/>
      <c r="G38" s="2"/>
      <c r="H38" s="2"/>
      <c r="I38" s="2"/>
      <c r="J38" s="2"/>
      <c r="K38" s="2"/>
    </row>
    <row r="39" spans="1:11" ht="15.75">
      <c r="A39" s="258" t="s">
        <v>1132</v>
      </c>
      <c r="B39" s="250">
        <v>10000</v>
      </c>
      <c r="C39" s="506">
        <v>11995</v>
      </c>
      <c r="D39" s="501">
        <v>11995</v>
      </c>
      <c r="E39" s="2"/>
      <c r="F39" s="25"/>
      <c r="G39" s="2"/>
      <c r="H39" s="2"/>
      <c r="I39" s="2"/>
      <c r="J39" s="2"/>
      <c r="K39" s="2"/>
    </row>
    <row r="40" spans="1:11" ht="15.75">
      <c r="A40" s="258" t="s">
        <v>1133</v>
      </c>
      <c r="B40" s="250">
        <v>2000</v>
      </c>
      <c r="C40" s="506">
        <v>627</v>
      </c>
      <c r="D40" s="501">
        <v>627</v>
      </c>
      <c r="E40" s="2"/>
      <c r="F40" s="2"/>
      <c r="G40" s="2"/>
      <c r="H40" s="2"/>
      <c r="I40" s="2"/>
      <c r="J40" s="2"/>
      <c r="K40" s="2"/>
    </row>
    <row r="41" spans="1:11" ht="15.75">
      <c r="A41" s="258" t="s">
        <v>213</v>
      </c>
      <c r="B41" s="250">
        <v>4000</v>
      </c>
      <c r="C41" s="506">
        <v>4450</v>
      </c>
      <c r="D41" s="501">
        <v>4450</v>
      </c>
      <c r="E41" s="2"/>
      <c r="F41" s="2"/>
      <c r="G41" s="2"/>
      <c r="H41" s="2"/>
      <c r="I41" s="2"/>
      <c r="J41" s="2"/>
      <c r="K41" s="2"/>
    </row>
    <row r="42" spans="1:11" ht="15.75">
      <c r="A42" s="258" t="s">
        <v>1134</v>
      </c>
      <c r="B42" s="250">
        <v>500</v>
      </c>
      <c r="C42" s="506">
        <v>669</v>
      </c>
      <c r="D42" s="501">
        <v>669</v>
      </c>
      <c r="E42" s="2"/>
      <c r="F42" s="2"/>
      <c r="G42" s="2"/>
      <c r="H42" s="2"/>
      <c r="I42" s="2"/>
      <c r="J42" s="2"/>
      <c r="K42" s="2"/>
    </row>
    <row r="43" spans="1:11" ht="15.75">
      <c r="A43" s="258" t="s">
        <v>214</v>
      </c>
      <c r="B43" s="250">
        <v>900</v>
      </c>
      <c r="C43" s="506">
        <v>1246</v>
      </c>
      <c r="D43" s="501">
        <v>1246</v>
      </c>
      <c r="E43" s="2"/>
      <c r="F43" s="2"/>
      <c r="G43" s="2"/>
      <c r="H43" s="2"/>
      <c r="I43" s="2"/>
      <c r="J43" s="2"/>
      <c r="K43" s="2"/>
    </row>
    <row r="44" spans="1:11" ht="15.75">
      <c r="A44" s="258" t="s">
        <v>1135</v>
      </c>
      <c r="B44" s="250">
        <v>600</v>
      </c>
      <c r="C44" s="506">
        <v>588</v>
      </c>
      <c r="D44" s="501">
        <v>588</v>
      </c>
      <c r="E44" s="2"/>
      <c r="F44" s="2"/>
      <c r="G44" s="2"/>
      <c r="H44" s="2"/>
      <c r="I44" s="2"/>
      <c r="J44" s="2"/>
      <c r="K44" s="2"/>
    </row>
    <row r="45" spans="1:11" ht="15.75">
      <c r="A45" s="259" t="s">
        <v>142</v>
      </c>
      <c r="B45" s="250"/>
      <c r="C45" s="506"/>
      <c r="D45" s="501"/>
      <c r="E45" s="2"/>
      <c r="F45" s="2"/>
      <c r="G45" s="2"/>
      <c r="H45" s="2"/>
      <c r="I45" s="2"/>
      <c r="J45" s="2"/>
      <c r="K45" s="2"/>
    </row>
    <row r="46" spans="1:11" ht="15.75">
      <c r="A46" s="259" t="s">
        <v>143</v>
      </c>
      <c r="B46" s="250"/>
      <c r="C46" s="506">
        <v>2000</v>
      </c>
      <c r="D46" s="501">
        <v>1962</v>
      </c>
      <c r="E46" s="2"/>
      <c r="F46" s="2"/>
      <c r="G46" s="2"/>
      <c r="H46" s="2"/>
      <c r="I46" s="2"/>
      <c r="J46" s="2"/>
      <c r="K46" s="2"/>
    </row>
    <row r="47" spans="1:11" ht="15.75">
      <c r="A47" s="259" t="s">
        <v>888</v>
      </c>
      <c r="B47" s="250"/>
      <c r="C47" s="506">
        <v>2876</v>
      </c>
      <c r="D47" s="501">
        <v>2876</v>
      </c>
      <c r="E47" s="2"/>
      <c r="F47" s="2"/>
      <c r="G47" s="2"/>
      <c r="H47" s="2"/>
      <c r="I47" s="2"/>
      <c r="J47" s="2"/>
      <c r="K47" s="2"/>
    </row>
    <row r="48" spans="1:11" ht="15.75">
      <c r="A48" s="259" t="s">
        <v>252</v>
      </c>
      <c r="B48" s="250"/>
      <c r="C48" s="506">
        <v>360</v>
      </c>
      <c r="D48" s="501">
        <v>355</v>
      </c>
      <c r="E48" s="2"/>
      <c r="F48" s="2"/>
      <c r="G48" s="2"/>
      <c r="H48" s="2"/>
      <c r="I48" s="2"/>
      <c r="J48" s="2"/>
      <c r="K48" s="2"/>
    </row>
    <row r="49" spans="1:11" ht="15.75">
      <c r="A49" s="259"/>
      <c r="B49" s="345"/>
      <c r="C49" s="507"/>
      <c r="D49" s="502"/>
      <c r="E49" s="2"/>
      <c r="F49" s="2"/>
      <c r="G49" s="2"/>
      <c r="H49" s="2"/>
      <c r="I49" s="2"/>
      <c r="J49" s="2"/>
      <c r="K49" s="2"/>
    </row>
    <row r="50" spans="1:11" ht="16.5" thickBot="1">
      <c r="A50" s="260" t="s">
        <v>773</v>
      </c>
      <c r="B50" s="454">
        <f>SUM(B9+B31+B38)</f>
        <v>202366</v>
      </c>
      <c r="C50" s="508">
        <f>SUM(C9+C31+C38)</f>
        <v>356296</v>
      </c>
      <c r="D50" s="503">
        <f>SUM(D9+D31+D38)</f>
        <v>302840</v>
      </c>
      <c r="E50" s="25"/>
      <c r="F50" s="25"/>
      <c r="G50" s="2"/>
      <c r="H50" s="2"/>
      <c r="I50" s="2"/>
      <c r="J50" s="2"/>
      <c r="K50" s="2"/>
    </row>
    <row r="51" spans="5:11" ht="13.5" thickTop="1">
      <c r="E51" s="2"/>
      <c r="F51" s="2"/>
      <c r="G51" s="2"/>
      <c r="H51" s="2"/>
      <c r="I51" s="2"/>
      <c r="J51" s="2"/>
      <c r="K51" s="2"/>
    </row>
    <row r="52" spans="5:11" ht="12.75">
      <c r="E52" s="2"/>
      <c r="F52" s="2"/>
      <c r="G52" s="2"/>
      <c r="H52" s="2"/>
      <c r="I52" s="2"/>
      <c r="J52" s="2"/>
      <c r="K52" s="2"/>
    </row>
    <row r="53" spans="5:11" ht="12.75">
      <c r="E53" s="2"/>
      <c r="F53" s="2"/>
      <c r="G53" s="2"/>
      <c r="H53" s="2"/>
      <c r="I53" s="2"/>
      <c r="J53" s="2"/>
      <c r="K53" s="2"/>
    </row>
  </sheetData>
  <mergeCells count="2">
    <mergeCell ref="A4:D4"/>
    <mergeCell ref="A5:D5"/>
  </mergeCells>
  <printOptions horizontalCentered="1"/>
  <pageMargins left="0.5511811023622047" right="0.31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&amp;L6.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131"/>
  <sheetViews>
    <sheetView workbookViewId="0" topLeftCell="A99">
      <selection activeCell="D120" sqref="D120"/>
    </sheetView>
  </sheetViews>
  <sheetFormatPr defaultColWidth="9.00390625" defaultRowHeight="12.75"/>
  <cols>
    <col min="1" max="1" width="60.125" style="0" bestFit="1" customWidth="1"/>
    <col min="2" max="2" width="13.625" style="0" customWidth="1"/>
    <col min="4" max="4" width="10.375" style="0" customWidth="1"/>
    <col min="5" max="5" width="10.875" style="0" customWidth="1"/>
  </cols>
  <sheetData>
    <row r="3" spans="1:5" ht="12.75">
      <c r="A3" s="1101" t="s">
        <v>993</v>
      </c>
      <c r="B3" s="1101"/>
      <c r="C3" s="1101"/>
      <c r="D3" s="1101"/>
      <c r="E3" s="1101"/>
    </row>
    <row r="4" spans="1:5" ht="12.75">
      <c r="A4" s="1101" t="s">
        <v>299</v>
      </c>
      <c r="B4" s="1101"/>
      <c r="C4" s="1101"/>
      <c r="D4" s="1101"/>
      <c r="E4" s="1101"/>
    </row>
    <row r="5" spans="1:5" ht="12.75">
      <c r="A5" s="584"/>
      <c r="B5" s="584"/>
      <c r="C5" s="584"/>
      <c r="D5" s="584"/>
      <c r="E5" s="584"/>
    </row>
    <row r="6" ht="13.5" thickBot="1">
      <c r="E6" s="585" t="s">
        <v>769</v>
      </c>
    </row>
    <row r="7" spans="1:5" ht="12.75">
      <c r="A7" s="586" t="s">
        <v>845</v>
      </c>
      <c r="B7" s="587" t="s">
        <v>300</v>
      </c>
      <c r="C7" s="587" t="s">
        <v>789</v>
      </c>
      <c r="D7" s="587" t="s">
        <v>301</v>
      </c>
      <c r="E7" s="588" t="s">
        <v>302</v>
      </c>
    </row>
    <row r="8" spans="1:5" ht="12.75">
      <c r="A8" s="589"/>
      <c r="B8" s="590"/>
      <c r="C8" s="1096" t="s">
        <v>303</v>
      </c>
      <c r="D8" s="1096"/>
      <c r="E8" s="1097"/>
    </row>
    <row r="9" spans="1:5" ht="12.75">
      <c r="A9" s="593" t="s">
        <v>929</v>
      </c>
      <c r="B9" s="590">
        <v>1</v>
      </c>
      <c r="C9" s="594"/>
      <c r="D9" s="595"/>
      <c r="E9" s="596"/>
    </row>
    <row r="10" spans="1:5" ht="12.75">
      <c r="A10" s="597" t="s">
        <v>304</v>
      </c>
      <c r="B10" s="590">
        <v>2</v>
      </c>
      <c r="C10" s="594"/>
      <c r="D10" s="595"/>
      <c r="E10" s="596"/>
    </row>
    <row r="11" spans="1:5" ht="12.75">
      <c r="A11" s="597" t="s">
        <v>305</v>
      </c>
      <c r="B11" s="590">
        <v>3</v>
      </c>
      <c r="C11" s="645">
        <v>340</v>
      </c>
      <c r="D11" s="645">
        <v>887</v>
      </c>
      <c r="E11" s="646">
        <v>797</v>
      </c>
    </row>
    <row r="12" spans="1:5" ht="12.75">
      <c r="A12" s="598" t="s">
        <v>306</v>
      </c>
      <c r="B12" s="590">
        <v>4</v>
      </c>
      <c r="C12" s="643">
        <f>SUM(C10:C11)</f>
        <v>340</v>
      </c>
      <c r="D12" s="643">
        <f>SUM(D10:D11)</f>
        <v>887</v>
      </c>
      <c r="E12" s="644">
        <f>SUM(E10:E11)</f>
        <v>797</v>
      </c>
    </row>
    <row r="13" spans="1:5" ht="12.75">
      <c r="A13" s="597" t="s">
        <v>309</v>
      </c>
      <c r="B13" s="590">
        <v>5</v>
      </c>
      <c r="C13" s="645"/>
      <c r="D13" s="645"/>
      <c r="E13" s="646">
        <v>62</v>
      </c>
    </row>
    <row r="14" spans="1:5" ht="12.75">
      <c r="A14" s="597" t="s">
        <v>310</v>
      </c>
      <c r="B14" s="590">
        <v>6</v>
      </c>
      <c r="C14" s="645">
        <v>300</v>
      </c>
      <c r="D14" s="645">
        <v>300</v>
      </c>
      <c r="E14" s="646">
        <v>100</v>
      </c>
    </row>
    <row r="15" spans="1:5" ht="12.75">
      <c r="A15" s="593" t="s">
        <v>311</v>
      </c>
      <c r="B15" s="590">
        <v>7</v>
      </c>
      <c r="C15" s="643">
        <f>SUM(C13:C14)</f>
        <v>300</v>
      </c>
      <c r="D15" s="643">
        <f>SUM(D13:D14)</f>
        <v>300</v>
      </c>
      <c r="E15" s="644">
        <f>SUM(E13:E14)</f>
        <v>162</v>
      </c>
    </row>
    <row r="16" spans="1:5" ht="12.75">
      <c r="A16" s="593" t="s">
        <v>312</v>
      </c>
      <c r="B16" s="590">
        <v>8</v>
      </c>
      <c r="C16" s="643">
        <f>SUM(C9+C12+C15)</f>
        <v>640</v>
      </c>
      <c r="D16" s="643">
        <f>SUM(D9+D12+D15)</f>
        <v>1187</v>
      </c>
      <c r="E16" s="644">
        <f>SUM(E9+E12+E15)</f>
        <v>959</v>
      </c>
    </row>
    <row r="17" spans="1:5" ht="12.75">
      <c r="A17" s="593" t="s">
        <v>313</v>
      </c>
      <c r="B17" s="590">
        <v>9</v>
      </c>
      <c r="C17" s="643"/>
      <c r="D17" s="643"/>
      <c r="E17" s="644"/>
    </row>
    <row r="18" spans="1:5" ht="13.5" thickBot="1">
      <c r="A18" s="601" t="s">
        <v>314</v>
      </c>
      <c r="B18" s="602">
        <v>10</v>
      </c>
      <c r="C18" s="651">
        <f>SUM(C16:C17)</f>
        <v>640</v>
      </c>
      <c r="D18" s="651">
        <f>SUM(D16:D17)</f>
        <v>1187</v>
      </c>
      <c r="E18" s="622">
        <f>SUM(E16:E17)</f>
        <v>959</v>
      </c>
    </row>
    <row r="19" spans="1:5" ht="12.75">
      <c r="A19" s="605" t="s">
        <v>315</v>
      </c>
      <c r="B19" s="606">
        <v>11</v>
      </c>
      <c r="C19" s="652">
        <v>640</v>
      </c>
      <c r="D19" s="652">
        <v>640</v>
      </c>
      <c r="E19" s="653">
        <v>640</v>
      </c>
    </row>
    <row r="20" spans="1:5" ht="12.75">
      <c r="A20" s="610" t="s">
        <v>316</v>
      </c>
      <c r="B20" s="590">
        <v>12</v>
      </c>
      <c r="C20" s="645"/>
      <c r="D20" s="645">
        <v>100</v>
      </c>
      <c r="E20" s="646">
        <v>100</v>
      </c>
    </row>
    <row r="21" spans="1:5" ht="12.75">
      <c r="A21" s="610" t="s">
        <v>317</v>
      </c>
      <c r="B21" s="590">
        <v>13</v>
      </c>
      <c r="C21" s="742"/>
      <c r="D21" s="645">
        <v>447</v>
      </c>
      <c r="E21" s="646">
        <v>447</v>
      </c>
    </row>
    <row r="22" spans="1:5" ht="13.5" thickBot="1">
      <c r="A22" s="601" t="s">
        <v>318</v>
      </c>
      <c r="B22" s="602">
        <v>14</v>
      </c>
      <c r="C22" s="651">
        <f>SUM(C19:C21)</f>
        <v>640</v>
      </c>
      <c r="D22" s="651">
        <f>SUM(D19:D21)</f>
        <v>1187</v>
      </c>
      <c r="E22" s="651">
        <f>SUM(E19:E21)</f>
        <v>1187</v>
      </c>
    </row>
    <row r="23" spans="1:5" ht="12.75">
      <c r="A23" s="612"/>
      <c r="B23" s="613"/>
      <c r="C23" s="614"/>
      <c r="D23" s="614"/>
      <c r="E23" s="614"/>
    </row>
    <row r="24" spans="1:5" ht="12.75">
      <c r="A24" s="615" t="s">
        <v>555</v>
      </c>
      <c r="B24" s="263"/>
      <c r="C24" s="614"/>
      <c r="D24" s="614"/>
      <c r="E24" s="614"/>
    </row>
    <row r="25" spans="1:5" ht="12.75">
      <c r="A25" s="616" t="s">
        <v>554</v>
      </c>
      <c r="B25" s="617">
        <v>447</v>
      </c>
      <c r="C25" s="614"/>
      <c r="D25" s="614"/>
      <c r="E25" s="614"/>
    </row>
    <row r="26" spans="1:5" ht="12.75">
      <c r="A26" s="616" t="s">
        <v>556</v>
      </c>
      <c r="B26" s="617">
        <v>1187</v>
      </c>
      <c r="C26" s="614"/>
      <c r="D26" s="614"/>
      <c r="E26" s="614"/>
    </row>
    <row r="27" spans="1:5" ht="12.75">
      <c r="A27" s="616" t="s">
        <v>825</v>
      </c>
      <c r="B27" s="617">
        <v>-447</v>
      </c>
      <c r="C27" s="614"/>
      <c r="D27" s="614"/>
      <c r="E27" s="614"/>
    </row>
    <row r="28" spans="1:5" ht="12.75">
      <c r="A28" s="616" t="s">
        <v>557</v>
      </c>
      <c r="B28" s="617">
        <v>-959</v>
      </c>
      <c r="C28" s="614"/>
      <c r="D28" s="614"/>
      <c r="E28" s="614"/>
    </row>
    <row r="29" spans="1:5" ht="12.75">
      <c r="A29" s="743" t="s">
        <v>298</v>
      </c>
      <c r="B29" s="744">
        <f>SUM(B25:B28)</f>
        <v>228</v>
      </c>
      <c r="C29" s="614"/>
      <c r="D29" s="614"/>
      <c r="E29" s="614"/>
    </row>
    <row r="30" spans="1:5" ht="12.75">
      <c r="A30" t="s">
        <v>319</v>
      </c>
      <c r="B30" s="618">
        <v>0</v>
      </c>
      <c r="C30" s="614"/>
      <c r="D30" s="614"/>
      <c r="E30" s="614"/>
    </row>
    <row r="31" spans="1:2" ht="12.75">
      <c r="A31" t="s">
        <v>320</v>
      </c>
      <c r="B31" s="745">
        <v>0</v>
      </c>
    </row>
    <row r="32" spans="1:2" ht="12.75">
      <c r="A32" s="619" t="s">
        <v>558</v>
      </c>
      <c r="B32" s="620">
        <f>SUM(B29:B31)</f>
        <v>228</v>
      </c>
    </row>
    <row r="34" spans="1:5" ht="12.75">
      <c r="A34" s="1101" t="s">
        <v>996</v>
      </c>
      <c r="B34" s="1101"/>
      <c r="C34" s="1101"/>
      <c r="D34" s="1101"/>
      <c r="E34" s="1101"/>
    </row>
    <row r="35" spans="1:5" ht="12.75">
      <c r="A35" s="1101" t="s">
        <v>321</v>
      </c>
      <c r="B35" s="1101"/>
      <c r="C35" s="1101"/>
      <c r="D35" s="1101"/>
      <c r="E35" s="1101"/>
    </row>
    <row r="37" ht="13.5" thickBot="1">
      <c r="E37" s="585" t="s">
        <v>769</v>
      </c>
    </row>
    <row r="38" spans="1:5" ht="12.75">
      <c r="A38" s="586" t="s">
        <v>845</v>
      </c>
      <c r="B38" s="587" t="s">
        <v>300</v>
      </c>
      <c r="C38" s="587" t="s">
        <v>789</v>
      </c>
      <c r="D38" s="587" t="s">
        <v>301</v>
      </c>
      <c r="E38" s="588" t="s">
        <v>302</v>
      </c>
    </row>
    <row r="39" spans="1:5" ht="12.75">
      <c r="A39" s="589"/>
      <c r="B39" s="599"/>
      <c r="C39" s="1096" t="s">
        <v>303</v>
      </c>
      <c r="D39" s="1096"/>
      <c r="E39" s="1097"/>
    </row>
    <row r="40" spans="1:5" ht="12.75">
      <c r="A40" s="593" t="s">
        <v>929</v>
      </c>
      <c r="B40" s="590">
        <v>1</v>
      </c>
      <c r="C40" s="594"/>
      <c r="D40" s="595"/>
      <c r="E40" s="596"/>
    </row>
    <row r="41" spans="1:5" ht="12.75">
      <c r="A41" s="597" t="s">
        <v>304</v>
      </c>
      <c r="B41" s="590">
        <v>2</v>
      </c>
      <c r="C41" s="594"/>
      <c r="D41" s="595"/>
      <c r="E41" s="596">
        <v>1</v>
      </c>
    </row>
    <row r="42" spans="1:5" ht="12.75">
      <c r="A42" s="597" t="s">
        <v>305</v>
      </c>
      <c r="B42" s="590">
        <v>3</v>
      </c>
      <c r="C42" s="594">
        <v>640</v>
      </c>
      <c r="D42" s="595">
        <v>690</v>
      </c>
      <c r="E42" s="596">
        <v>464</v>
      </c>
    </row>
    <row r="43" spans="1:5" ht="12.75">
      <c r="A43" s="598" t="s">
        <v>306</v>
      </c>
      <c r="B43" s="590">
        <v>4</v>
      </c>
      <c r="C43" s="599">
        <f>SUM(C41:C42)</f>
        <v>640</v>
      </c>
      <c r="D43" s="599">
        <f>SUM(D41:D42)</f>
        <v>690</v>
      </c>
      <c r="E43" s="600">
        <f>SUM(E41:E42)</f>
        <v>465</v>
      </c>
    </row>
    <row r="44" spans="1:5" ht="12.75">
      <c r="A44" s="597" t="s">
        <v>309</v>
      </c>
      <c r="B44" s="590">
        <v>5</v>
      </c>
      <c r="C44" s="594"/>
      <c r="D44" s="595"/>
      <c r="E44" s="596"/>
    </row>
    <row r="45" spans="1:5" ht="12.75">
      <c r="A45" s="597" t="s">
        <v>310</v>
      </c>
      <c r="B45" s="590">
        <v>6</v>
      </c>
      <c r="C45" s="594"/>
      <c r="D45" s="595"/>
      <c r="E45" s="596"/>
    </row>
    <row r="46" spans="1:5" ht="12.75">
      <c r="A46" s="593" t="s">
        <v>311</v>
      </c>
      <c r="B46" s="590">
        <v>7</v>
      </c>
      <c r="C46" s="599">
        <f>SUM(C44:C45)</f>
        <v>0</v>
      </c>
      <c r="D46" s="599">
        <f>SUM(D44:D45)</f>
        <v>0</v>
      </c>
      <c r="E46" s="600">
        <f>SUM(E44:E45)</f>
        <v>0</v>
      </c>
    </row>
    <row r="47" spans="1:5" ht="12.75">
      <c r="A47" s="593" t="s">
        <v>312</v>
      </c>
      <c r="B47" s="590">
        <v>8</v>
      </c>
      <c r="C47" s="599">
        <f>SUM(C40+C43+C46)</f>
        <v>640</v>
      </c>
      <c r="D47" s="599">
        <f>SUM(D40+D43+D46)</f>
        <v>690</v>
      </c>
      <c r="E47" s="621">
        <f>SUM(E40+E43+E46)</f>
        <v>465</v>
      </c>
    </row>
    <row r="48" spans="1:5" ht="12.75">
      <c r="A48" s="593" t="s">
        <v>313</v>
      </c>
      <c r="B48" s="590">
        <v>9</v>
      </c>
      <c r="C48" s="594"/>
      <c r="D48" s="595"/>
      <c r="E48" s="596">
        <v>130</v>
      </c>
    </row>
    <row r="49" spans="1:5" ht="13.5" thickBot="1">
      <c r="A49" s="601" t="s">
        <v>314</v>
      </c>
      <c r="B49" s="602">
        <v>10</v>
      </c>
      <c r="C49" s="603">
        <f>SUM(C47:C48)</f>
        <v>640</v>
      </c>
      <c r="D49" s="603">
        <f>SUM(D47:D48)</f>
        <v>690</v>
      </c>
      <c r="E49" s="604">
        <f>SUM(E47:E48)</f>
        <v>595</v>
      </c>
    </row>
    <row r="50" spans="1:5" ht="12.75">
      <c r="A50" s="605" t="s">
        <v>315</v>
      </c>
      <c r="B50" s="606">
        <v>11</v>
      </c>
      <c r="C50" s="607">
        <v>640</v>
      </c>
      <c r="D50" s="608">
        <v>640</v>
      </c>
      <c r="E50" s="609">
        <v>640</v>
      </c>
    </row>
    <row r="51" spans="1:5" ht="12.75">
      <c r="A51" s="610" t="s">
        <v>316</v>
      </c>
      <c r="B51" s="590">
        <v>12</v>
      </c>
      <c r="C51" s="594"/>
      <c r="D51" s="595">
        <v>50</v>
      </c>
      <c r="E51" s="596">
        <v>50</v>
      </c>
    </row>
    <row r="52" spans="1:5" ht="12.75">
      <c r="A52" s="610" t="s">
        <v>322</v>
      </c>
      <c r="B52" s="590">
        <v>13</v>
      </c>
      <c r="C52" s="594"/>
      <c r="D52" s="595"/>
      <c r="E52" s="596">
        <v>-104</v>
      </c>
    </row>
    <row r="53" spans="1:5" ht="13.5" thickBot="1">
      <c r="A53" s="601" t="s">
        <v>318</v>
      </c>
      <c r="B53" s="602">
        <v>14</v>
      </c>
      <c r="C53" s="603">
        <f>SUM(C50:C52)</f>
        <v>640</v>
      </c>
      <c r="D53" s="603">
        <f>SUM(D50:D52)</f>
        <v>690</v>
      </c>
      <c r="E53" s="622">
        <f>SUM(E50:E52)</f>
        <v>586</v>
      </c>
    </row>
    <row r="55" spans="1:2" ht="12.75">
      <c r="A55" s="615" t="s">
        <v>555</v>
      </c>
      <c r="B55" s="263"/>
    </row>
    <row r="56" spans="1:2" ht="12.75">
      <c r="A56" s="616" t="s">
        <v>554</v>
      </c>
      <c r="B56" s="617">
        <v>17</v>
      </c>
    </row>
    <row r="57" spans="1:2" ht="12.75">
      <c r="A57" s="616" t="s">
        <v>556</v>
      </c>
      <c r="B57" s="617">
        <v>586</v>
      </c>
    </row>
    <row r="58" spans="1:2" ht="12.75">
      <c r="A58" s="616" t="s">
        <v>825</v>
      </c>
      <c r="B58" s="617"/>
    </row>
    <row r="59" spans="1:2" ht="12.75">
      <c r="A59" s="616" t="s">
        <v>557</v>
      </c>
      <c r="B59" s="617">
        <v>-595</v>
      </c>
    </row>
    <row r="60" spans="1:2" ht="12.75">
      <c r="A60" s="743" t="s">
        <v>298</v>
      </c>
      <c r="B60" s="744">
        <f>SUM(B56:B59)</f>
        <v>8</v>
      </c>
    </row>
    <row r="61" spans="1:2" ht="12.75">
      <c r="A61" t="s">
        <v>319</v>
      </c>
      <c r="B61" s="618">
        <v>130</v>
      </c>
    </row>
    <row r="62" spans="1:2" ht="12.75">
      <c r="A62" t="s">
        <v>320</v>
      </c>
      <c r="B62" s="745">
        <v>0</v>
      </c>
    </row>
    <row r="63" spans="1:2" ht="12.75">
      <c r="A63" s="619" t="s">
        <v>558</v>
      </c>
      <c r="B63" s="620">
        <f>SUM(B60:B62)</f>
        <v>138</v>
      </c>
    </row>
    <row r="66" spans="1:5" ht="12.75">
      <c r="A66" s="1101" t="s">
        <v>995</v>
      </c>
      <c r="B66" s="1101"/>
      <c r="C66" s="1101"/>
      <c r="D66" s="1101"/>
      <c r="E66" s="1101"/>
    </row>
    <row r="67" spans="1:5" ht="12.75">
      <c r="A67" s="1101" t="s">
        <v>299</v>
      </c>
      <c r="B67" s="1101"/>
      <c r="C67" s="1101"/>
      <c r="D67" s="1101"/>
      <c r="E67" s="1101"/>
    </row>
    <row r="68" ht="13.5" thickBot="1">
      <c r="E68" s="585" t="s">
        <v>769</v>
      </c>
    </row>
    <row r="69" spans="1:5" ht="12.75">
      <c r="A69" s="586" t="s">
        <v>845</v>
      </c>
      <c r="B69" s="587" t="s">
        <v>300</v>
      </c>
      <c r="C69" s="587" t="s">
        <v>789</v>
      </c>
      <c r="D69" s="587" t="s">
        <v>301</v>
      </c>
      <c r="E69" s="588" t="s">
        <v>302</v>
      </c>
    </row>
    <row r="70" spans="1:5" ht="12.75">
      <c r="A70" s="624"/>
      <c r="B70" s="591"/>
      <c r="C70" s="1098" t="s">
        <v>303</v>
      </c>
      <c r="D70" s="1099"/>
      <c r="E70" s="1100"/>
    </row>
    <row r="71" spans="1:5" ht="12.75">
      <c r="A71" s="625" t="s">
        <v>776</v>
      </c>
      <c r="B71" s="626">
        <v>1</v>
      </c>
      <c r="C71" s="591"/>
      <c r="D71" s="591"/>
      <c r="E71" s="592"/>
    </row>
    <row r="72" spans="1:5" ht="12.75">
      <c r="A72" s="625" t="s">
        <v>929</v>
      </c>
      <c r="B72" s="626">
        <v>2</v>
      </c>
      <c r="C72" s="591"/>
      <c r="D72" s="591"/>
      <c r="E72" s="592">
        <v>1</v>
      </c>
    </row>
    <row r="73" spans="1:5" ht="12.75">
      <c r="A73" s="746" t="s">
        <v>304</v>
      </c>
      <c r="B73" s="626">
        <v>3</v>
      </c>
      <c r="C73" s="626"/>
      <c r="D73" s="626"/>
      <c r="E73" s="747">
        <v>11</v>
      </c>
    </row>
    <row r="74" spans="1:5" ht="12.75">
      <c r="A74" s="597" t="s">
        <v>305</v>
      </c>
      <c r="B74" s="590">
        <v>4</v>
      </c>
      <c r="C74" s="594">
        <v>640</v>
      </c>
      <c r="D74" s="595">
        <v>1189</v>
      </c>
      <c r="E74" s="596">
        <v>967</v>
      </c>
    </row>
    <row r="75" spans="1:5" ht="12.75">
      <c r="A75" s="598" t="s">
        <v>341</v>
      </c>
      <c r="B75" s="590">
        <v>5</v>
      </c>
      <c r="C75" s="599">
        <f>SUM(C73:C74)</f>
        <v>640</v>
      </c>
      <c r="D75" s="599">
        <f>SUM(D73:D74)</f>
        <v>1189</v>
      </c>
      <c r="E75" s="600">
        <f>SUM(E73:E74)</f>
        <v>978</v>
      </c>
    </row>
    <row r="76" spans="1:5" ht="12.75">
      <c r="A76" s="597" t="s">
        <v>309</v>
      </c>
      <c r="B76" s="590">
        <v>6</v>
      </c>
      <c r="C76" s="594"/>
      <c r="D76" s="595"/>
      <c r="E76" s="596"/>
    </row>
    <row r="77" spans="1:5" ht="12.75">
      <c r="A77" s="597" t="s">
        <v>310</v>
      </c>
      <c r="B77" s="590">
        <v>7</v>
      </c>
      <c r="C77" s="594"/>
      <c r="D77" s="595"/>
      <c r="E77" s="596"/>
    </row>
    <row r="78" spans="1:5" ht="12.75">
      <c r="A78" s="593" t="s">
        <v>342</v>
      </c>
      <c r="B78" s="590">
        <v>8</v>
      </c>
      <c r="C78" s="627">
        <f>SUM(C76:C77)</f>
        <v>0</v>
      </c>
      <c r="D78" s="627">
        <f>SUM(D76:D77)</f>
        <v>0</v>
      </c>
      <c r="E78" s="628">
        <f>SUM(E76:E77)</f>
        <v>0</v>
      </c>
    </row>
    <row r="79" spans="1:5" ht="12.75">
      <c r="A79" s="593" t="s">
        <v>343</v>
      </c>
      <c r="B79" s="590">
        <v>9</v>
      </c>
      <c r="C79" s="627">
        <f>SUM(C71+C72+C75+C78)</f>
        <v>640</v>
      </c>
      <c r="D79" s="627">
        <f>SUM(D71+D72+D75+D78)</f>
        <v>1189</v>
      </c>
      <c r="E79" s="629">
        <f>SUM(E71+E72+E75+E78)</f>
        <v>979</v>
      </c>
    </row>
    <row r="80" spans="1:5" ht="12.75">
      <c r="A80" s="593" t="s">
        <v>313</v>
      </c>
      <c r="B80" s="590">
        <v>10</v>
      </c>
      <c r="C80" s="627"/>
      <c r="D80" s="630"/>
      <c r="E80" s="628">
        <v>-188</v>
      </c>
    </row>
    <row r="81" spans="1:5" ht="12.75">
      <c r="A81" s="593" t="s">
        <v>344</v>
      </c>
      <c r="B81" s="590">
        <v>11</v>
      </c>
      <c r="C81" s="627"/>
      <c r="D81" s="630"/>
      <c r="E81" s="628"/>
    </row>
    <row r="82" spans="1:5" ht="13.5" thickBot="1">
      <c r="A82" s="601" t="s">
        <v>345</v>
      </c>
      <c r="B82" s="631">
        <v>12</v>
      </c>
      <c r="C82" s="632">
        <f>SUM(C79+C80+C81)</f>
        <v>640</v>
      </c>
      <c r="D82" s="632">
        <f>SUM(D79+D80+D81)</f>
        <v>1189</v>
      </c>
      <c r="E82" s="633">
        <f>SUM(E79+E80+E81)</f>
        <v>791</v>
      </c>
    </row>
    <row r="83" spans="1:5" ht="12.75">
      <c r="A83" s="605" t="s">
        <v>315</v>
      </c>
      <c r="B83" s="606">
        <v>13</v>
      </c>
      <c r="C83" s="607">
        <v>640</v>
      </c>
      <c r="D83" s="608">
        <v>640</v>
      </c>
      <c r="E83" s="609">
        <v>640</v>
      </c>
    </row>
    <row r="84" spans="1:5" ht="12.75">
      <c r="A84" s="610" t="s">
        <v>316</v>
      </c>
      <c r="B84" s="590">
        <v>14</v>
      </c>
      <c r="C84" s="594"/>
      <c r="D84" s="595">
        <v>365</v>
      </c>
      <c r="E84" s="596">
        <v>380</v>
      </c>
    </row>
    <row r="85" spans="1:5" ht="12.75">
      <c r="A85" s="610" t="s">
        <v>322</v>
      </c>
      <c r="B85" s="590">
        <v>15</v>
      </c>
      <c r="C85" s="611"/>
      <c r="D85" s="595"/>
      <c r="E85" s="596">
        <v>-5</v>
      </c>
    </row>
    <row r="86" spans="1:5" ht="12.75">
      <c r="A86" s="634" t="s">
        <v>825</v>
      </c>
      <c r="B86" s="635">
        <v>16</v>
      </c>
      <c r="C86" s="636"/>
      <c r="D86" s="637">
        <v>184</v>
      </c>
      <c r="E86" s="638">
        <v>184</v>
      </c>
    </row>
    <row r="87" spans="1:5" ht="13.5" thickBot="1">
      <c r="A87" s="601" t="s">
        <v>346</v>
      </c>
      <c r="B87" s="631">
        <v>17</v>
      </c>
      <c r="C87" s="632">
        <f>SUM(C83:C86)</f>
        <v>640</v>
      </c>
      <c r="D87" s="632">
        <f>SUM(D83:D86)</f>
        <v>1189</v>
      </c>
      <c r="E87" s="639">
        <f>SUM(E83:E86)</f>
        <v>1199</v>
      </c>
    </row>
    <row r="88" spans="1:5" ht="12.75">
      <c r="A88" s="612"/>
      <c r="B88" s="640"/>
      <c r="C88" s="612"/>
      <c r="D88" s="641"/>
      <c r="E88" s="641"/>
    </row>
    <row r="89" spans="1:5" ht="12.75">
      <c r="A89" s="615" t="s">
        <v>555</v>
      </c>
      <c r="B89" s="263"/>
      <c r="C89" s="612"/>
      <c r="D89" s="641"/>
      <c r="E89" s="641"/>
    </row>
    <row r="90" spans="1:5" ht="12.75">
      <c r="A90" s="616" t="s">
        <v>554</v>
      </c>
      <c r="B90" s="617">
        <v>1</v>
      </c>
      <c r="C90" s="612"/>
      <c r="D90" s="641"/>
      <c r="E90" s="641"/>
    </row>
    <row r="91" spans="1:5" ht="12.75">
      <c r="A91" s="616" t="s">
        <v>556</v>
      </c>
      <c r="B91" s="617">
        <v>1199</v>
      </c>
      <c r="C91" s="612"/>
      <c r="D91" s="641"/>
      <c r="E91" s="641"/>
    </row>
    <row r="92" spans="1:5" ht="12.75">
      <c r="A92" s="616" t="s">
        <v>825</v>
      </c>
      <c r="B92" s="617">
        <v>-184</v>
      </c>
      <c r="C92" s="612"/>
      <c r="D92" s="641"/>
      <c r="E92" s="641"/>
    </row>
    <row r="93" spans="1:5" ht="12.75">
      <c r="A93" s="616" t="s">
        <v>557</v>
      </c>
      <c r="B93" s="617">
        <v>-791</v>
      </c>
      <c r="C93" s="612"/>
      <c r="D93" s="641"/>
      <c r="E93" s="641"/>
    </row>
    <row r="94" spans="1:5" ht="12.75">
      <c r="A94" s="743" t="s">
        <v>298</v>
      </c>
      <c r="B94" s="744">
        <f>SUM(B90:B93)</f>
        <v>225</v>
      </c>
      <c r="C94" s="612"/>
      <c r="D94" s="641"/>
      <c r="E94" s="641"/>
    </row>
    <row r="95" spans="1:5" ht="12.75">
      <c r="A95" t="s">
        <v>319</v>
      </c>
      <c r="B95" s="618">
        <v>0</v>
      </c>
      <c r="C95" s="612"/>
      <c r="D95" s="641"/>
      <c r="E95" s="641"/>
    </row>
    <row r="96" spans="1:5" ht="12.75">
      <c r="A96" t="s">
        <v>320</v>
      </c>
      <c r="B96" s="745">
        <v>0</v>
      </c>
      <c r="C96" s="612"/>
      <c r="D96" s="641"/>
      <c r="E96" s="641"/>
    </row>
    <row r="97" spans="1:5" ht="12.75">
      <c r="A97" s="619" t="s">
        <v>558</v>
      </c>
      <c r="B97" s="620">
        <f>SUM(B94:B96)</f>
        <v>225</v>
      </c>
      <c r="C97" s="612"/>
      <c r="D97" s="641"/>
      <c r="E97" s="641"/>
    </row>
    <row r="98" spans="1:5" ht="12.75">
      <c r="A98" s="619"/>
      <c r="B98" s="620"/>
      <c r="C98" s="612"/>
      <c r="D98" s="641"/>
      <c r="E98" s="641"/>
    </row>
    <row r="99" spans="1:5" ht="12.75">
      <c r="A99" s="1101" t="s">
        <v>347</v>
      </c>
      <c r="B99" s="1101"/>
      <c r="C99" s="1101"/>
      <c r="D99" s="1101"/>
      <c r="E99" s="1101"/>
    </row>
    <row r="100" spans="1:5" ht="12.75">
      <c r="A100" s="1102" t="s">
        <v>299</v>
      </c>
      <c r="B100" s="1102"/>
      <c r="C100" s="1102"/>
      <c r="D100" s="1102"/>
      <c r="E100" s="1102"/>
    </row>
    <row r="101" spans="4:5" ht="13.5" thickBot="1">
      <c r="D101" s="1103" t="s">
        <v>769</v>
      </c>
      <c r="E101" s="1103"/>
    </row>
    <row r="102" spans="1:5" ht="12.75">
      <c r="A102" s="586" t="s">
        <v>845</v>
      </c>
      <c r="B102" s="587" t="s">
        <v>300</v>
      </c>
      <c r="C102" s="587" t="s">
        <v>789</v>
      </c>
      <c r="D102" s="587" t="s">
        <v>301</v>
      </c>
      <c r="E102" s="588" t="s">
        <v>302</v>
      </c>
    </row>
    <row r="103" spans="1:5" ht="12.75">
      <c r="A103" s="642"/>
      <c r="B103" s="599"/>
      <c r="C103" s="1096" t="s">
        <v>303</v>
      </c>
      <c r="D103" s="1096"/>
      <c r="E103" s="1097"/>
    </row>
    <row r="104" spans="1:5" ht="12.75">
      <c r="A104" s="593" t="s">
        <v>929</v>
      </c>
      <c r="B104" s="594">
        <v>1</v>
      </c>
      <c r="C104" s="643"/>
      <c r="D104" s="643"/>
      <c r="E104" s="644">
        <v>1</v>
      </c>
    </row>
    <row r="105" spans="1:5" ht="12.75">
      <c r="A105" s="593" t="s">
        <v>776</v>
      </c>
      <c r="B105" s="594">
        <v>2</v>
      </c>
      <c r="C105" s="643"/>
      <c r="D105" s="643"/>
      <c r="E105" s="644"/>
    </row>
    <row r="106" spans="1:5" ht="12.75">
      <c r="A106" s="597" t="s">
        <v>304</v>
      </c>
      <c r="B106" s="594">
        <v>3</v>
      </c>
      <c r="C106" s="645"/>
      <c r="D106" s="645"/>
      <c r="E106" s="646">
        <v>12</v>
      </c>
    </row>
    <row r="107" spans="1:5" ht="12.75">
      <c r="A107" s="597" t="s">
        <v>305</v>
      </c>
      <c r="B107" s="594">
        <v>4</v>
      </c>
      <c r="C107" s="645">
        <v>1620</v>
      </c>
      <c r="D107" s="645">
        <v>2766</v>
      </c>
      <c r="E107" s="646">
        <v>2228</v>
      </c>
    </row>
    <row r="108" spans="1:5" ht="12.75">
      <c r="A108" s="598" t="s">
        <v>341</v>
      </c>
      <c r="B108" s="594">
        <v>5</v>
      </c>
      <c r="C108" s="643">
        <f>SUM(C106:C107)</f>
        <v>1620</v>
      </c>
      <c r="D108" s="643">
        <f>SUM(D106:D107)</f>
        <v>2766</v>
      </c>
      <c r="E108" s="644">
        <f>SUM(E106:E107)</f>
        <v>2240</v>
      </c>
    </row>
    <row r="109" spans="1:5" ht="12.75">
      <c r="A109" s="597" t="s">
        <v>309</v>
      </c>
      <c r="B109" s="594">
        <v>6</v>
      </c>
      <c r="C109" s="645"/>
      <c r="D109" s="645"/>
      <c r="E109" s="646">
        <v>62</v>
      </c>
    </row>
    <row r="110" spans="1:5" ht="12.75">
      <c r="A110" s="597" t="s">
        <v>310</v>
      </c>
      <c r="B110" s="594">
        <v>7</v>
      </c>
      <c r="C110" s="645">
        <v>300</v>
      </c>
      <c r="D110" s="645">
        <v>300</v>
      </c>
      <c r="E110" s="646">
        <v>100</v>
      </c>
    </row>
    <row r="111" spans="1:5" ht="12.75">
      <c r="A111" s="593" t="s">
        <v>342</v>
      </c>
      <c r="B111" s="594">
        <v>8</v>
      </c>
      <c r="C111" s="643">
        <f>SUM(C109:C110)</f>
        <v>300</v>
      </c>
      <c r="D111" s="643">
        <f>SUM(D109:D110)</f>
        <v>300</v>
      </c>
      <c r="E111" s="644">
        <f>SUM(E109:E110)</f>
        <v>162</v>
      </c>
    </row>
    <row r="112" spans="1:5" ht="12.75">
      <c r="A112" s="593" t="s">
        <v>343</v>
      </c>
      <c r="B112" s="594">
        <v>9</v>
      </c>
      <c r="C112" s="643">
        <f>SUM(C104+C105+C108+C111)</f>
        <v>1920</v>
      </c>
      <c r="D112" s="643">
        <f>SUM(D104+D105+D108+D111)</f>
        <v>3066</v>
      </c>
      <c r="E112" s="644">
        <f>SUM(E104+E105+E108+E111)</f>
        <v>2403</v>
      </c>
    </row>
    <row r="113" spans="1:5" ht="12.75">
      <c r="A113" s="593" t="s">
        <v>313</v>
      </c>
      <c r="B113" s="594">
        <v>10</v>
      </c>
      <c r="C113" s="643"/>
      <c r="D113" s="643"/>
      <c r="E113" s="644">
        <v>-58</v>
      </c>
    </row>
    <row r="114" spans="1:5" ht="12.75">
      <c r="A114" s="593" t="s">
        <v>344</v>
      </c>
      <c r="B114" s="647">
        <v>11</v>
      </c>
      <c r="C114" s="648"/>
      <c r="D114" s="648"/>
      <c r="E114" s="649"/>
    </row>
    <row r="115" spans="1:5" ht="13.5" thickBot="1">
      <c r="A115" s="601" t="s">
        <v>345</v>
      </c>
      <c r="B115" s="650">
        <v>12</v>
      </c>
      <c r="C115" s="651">
        <f>SUM(C112:C114)</f>
        <v>1920</v>
      </c>
      <c r="D115" s="651">
        <f>SUM(D112:D114)</f>
        <v>3066</v>
      </c>
      <c r="E115" s="622">
        <f>SUM(E112:E114)</f>
        <v>2345</v>
      </c>
    </row>
    <row r="116" spans="1:5" ht="12.75">
      <c r="A116" s="605" t="s">
        <v>315</v>
      </c>
      <c r="B116" s="607">
        <v>13</v>
      </c>
      <c r="C116" s="652">
        <v>1920</v>
      </c>
      <c r="D116" s="652">
        <v>1920</v>
      </c>
      <c r="E116" s="653">
        <v>1920</v>
      </c>
    </row>
    <row r="117" spans="1:5" ht="12.75">
      <c r="A117" s="610" t="s">
        <v>316</v>
      </c>
      <c r="B117" s="594">
        <v>14</v>
      </c>
      <c r="C117" s="645"/>
      <c r="D117" s="645">
        <v>515</v>
      </c>
      <c r="E117" s="646">
        <v>530</v>
      </c>
    </row>
    <row r="118" spans="1:5" ht="12.75">
      <c r="A118" s="634" t="s">
        <v>349</v>
      </c>
      <c r="B118" s="647">
        <v>16</v>
      </c>
      <c r="C118" s="654"/>
      <c r="D118" s="654"/>
      <c r="E118" s="655">
        <v>-109</v>
      </c>
    </row>
    <row r="119" spans="1:5" ht="12.75">
      <c r="A119" s="634" t="s">
        <v>825</v>
      </c>
      <c r="B119" s="647">
        <v>17</v>
      </c>
      <c r="C119" s="654"/>
      <c r="D119" s="654">
        <v>631</v>
      </c>
      <c r="E119" s="655">
        <v>631</v>
      </c>
    </row>
    <row r="120" spans="1:5" ht="13.5" thickBot="1">
      <c r="A120" s="601" t="s">
        <v>346</v>
      </c>
      <c r="B120" s="650">
        <v>18</v>
      </c>
      <c r="C120" s="651">
        <f>SUM(C116:C119)</f>
        <v>1920</v>
      </c>
      <c r="D120" s="651">
        <f>SUM(D116:D119)</f>
        <v>3066</v>
      </c>
      <c r="E120" s="622">
        <f>SUM(E116:E119)</f>
        <v>2972</v>
      </c>
    </row>
    <row r="122" spans="1:2" ht="12.75">
      <c r="A122" s="615" t="s">
        <v>555</v>
      </c>
      <c r="B122" s="263"/>
    </row>
    <row r="123" spans="1:2" ht="12.75">
      <c r="A123" s="616" t="s">
        <v>554</v>
      </c>
      <c r="B123" s="617">
        <v>465</v>
      </c>
    </row>
    <row r="124" spans="1:2" ht="12.75">
      <c r="A124" s="616" t="s">
        <v>556</v>
      </c>
      <c r="B124" s="617">
        <v>2972</v>
      </c>
    </row>
    <row r="125" spans="1:2" ht="12.75">
      <c r="A125" s="616" t="s">
        <v>825</v>
      </c>
      <c r="B125" s="617">
        <v>-631</v>
      </c>
    </row>
    <row r="126" spans="1:2" ht="12.75">
      <c r="A126" s="616" t="s">
        <v>557</v>
      </c>
      <c r="B126" s="617">
        <v>-2345</v>
      </c>
    </row>
    <row r="127" spans="1:2" ht="12.75">
      <c r="A127" s="743" t="s">
        <v>298</v>
      </c>
      <c r="B127" s="744">
        <f>SUM(B123:B126)</f>
        <v>461</v>
      </c>
    </row>
    <row r="128" spans="1:2" ht="12.75">
      <c r="A128" t="s">
        <v>319</v>
      </c>
      <c r="B128" s="618">
        <v>130</v>
      </c>
    </row>
    <row r="129" spans="1:2" ht="12.75">
      <c r="A129" t="s">
        <v>320</v>
      </c>
      <c r="B129" s="745">
        <v>0</v>
      </c>
    </row>
    <row r="130" spans="1:2" ht="12.75">
      <c r="A130" s="619" t="s">
        <v>558</v>
      </c>
      <c r="B130" s="620">
        <f>SUM(B127:B129)</f>
        <v>591</v>
      </c>
    </row>
    <row r="131" spans="1:2" ht="12.75">
      <c r="A131" s="619" t="s">
        <v>773</v>
      </c>
      <c r="B131" s="623">
        <f>SUM(B129:B130)</f>
        <v>591</v>
      </c>
    </row>
  </sheetData>
  <mergeCells count="13">
    <mergeCell ref="A3:E3"/>
    <mergeCell ref="A4:E4"/>
    <mergeCell ref="C8:E8"/>
    <mergeCell ref="A34:E34"/>
    <mergeCell ref="A35:E35"/>
    <mergeCell ref="C39:E39"/>
    <mergeCell ref="A66:E66"/>
    <mergeCell ref="A67:E67"/>
    <mergeCell ref="C103:E103"/>
    <mergeCell ref="C70:E70"/>
    <mergeCell ref="A99:E99"/>
    <mergeCell ref="A100:E100"/>
    <mergeCell ref="D101:E101"/>
  </mergeCells>
  <printOptions/>
  <pageMargins left="0.3937007874015748" right="0.19" top="0.4724409448818898" bottom="0.34" header="0.2755905511811024" footer="0.27"/>
  <pageSetup horizontalDpi="600" verticalDpi="600" orientation="portrait" paperSize="9" scale="95" r:id="rId1"/>
  <headerFooter alignWithMargins="0">
    <oddHeader>&amp;L12. sz. melléklet</oddHeader>
  </headerFooter>
  <rowBreaks count="1" manualBreakCount="1">
    <brk id="6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B1">
      <selection activeCell="A9" sqref="A9"/>
    </sheetView>
  </sheetViews>
  <sheetFormatPr defaultColWidth="9.00390625" defaultRowHeight="12.75"/>
  <cols>
    <col min="1" max="1" width="73.125" style="6" customWidth="1"/>
    <col min="2" max="2" width="15.25390625" style="6" customWidth="1"/>
    <col min="3" max="4" width="14.25390625" style="6" customWidth="1"/>
    <col min="5" max="5" width="4.625" style="6" customWidth="1"/>
    <col min="6" max="16384" width="9.125" style="6" customWidth="1"/>
  </cols>
  <sheetData>
    <row r="1" ht="12.75">
      <c r="A1" s="10"/>
    </row>
    <row r="3" spans="1:4" ht="15.75">
      <c r="A3" s="1327" t="s">
        <v>215</v>
      </c>
      <c r="B3" s="1327"/>
      <c r="C3" s="1095"/>
      <c r="D3" s="1095"/>
    </row>
    <row r="4" spans="1:4" ht="15.75">
      <c r="A4" s="1074" t="s">
        <v>216</v>
      </c>
      <c r="B4" s="1092"/>
      <c r="C4" s="1095"/>
      <c r="D4" s="1095"/>
    </row>
    <row r="5" spans="1:2" ht="16.5" thickBot="1">
      <c r="A5" s="8"/>
      <c r="B5" s="8"/>
    </row>
    <row r="6" spans="1:4" ht="16.5" thickTop="1">
      <c r="A6" s="468"/>
      <c r="B6" s="469" t="s">
        <v>789</v>
      </c>
      <c r="C6" s="504" t="s">
        <v>276</v>
      </c>
      <c r="D6" s="499" t="s">
        <v>302</v>
      </c>
    </row>
    <row r="7" spans="1:8" ht="15.75">
      <c r="A7" s="257" t="s">
        <v>952</v>
      </c>
      <c r="B7" s="323">
        <f>SUM(B9:B40)</f>
        <v>500927</v>
      </c>
      <c r="C7" s="254">
        <f>SUM(C9:C40)</f>
        <v>534167</v>
      </c>
      <c r="D7" s="555">
        <f>SUM(D9:D40)</f>
        <v>480086</v>
      </c>
      <c r="G7" s="455"/>
      <c r="H7" s="14"/>
    </row>
    <row r="8" spans="1:8" ht="15.75">
      <c r="A8" s="257"/>
      <c r="B8" s="323"/>
      <c r="C8" s="512"/>
      <c r="D8" s="509"/>
      <c r="G8" s="455"/>
      <c r="H8" s="14"/>
    </row>
    <row r="9" spans="1:4" ht="15.75">
      <c r="A9" s="258" t="s">
        <v>1136</v>
      </c>
      <c r="B9" s="250">
        <v>9000</v>
      </c>
      <c r="C9" s="252">
        <v>9000</v>
      </c>
      <c r="D9" s="510"/>
    </row>
    <row r="10" spans="1:4" ht="15.75">
      <c r="A10" s="258" t="s">
        <v>217</v>
      </c>
      <c r="B10" s="250"/>
      <c r="C10" s="252">
        <v>1309</v>
      </c>
      <c r="D10" s="510">
        <v>1309</v>
      </c>
    </row>
    <row r="11" spans="1:4" ht="15.75">
      <c r="A11" s="258" t="s">
        <v>1137</v>
      </c>
      <c r="B11" s="250">
        <v>30672</v>
      </c>
      <c r="C11" s="252">
        <v>32742</v>
      </c>
      <c r="D11" s="510">
        <v>32493</v>
      </c>
    </row>
    <row r="12" spans="1:4" ht="15.75">
      <c r="A12" s="258" t="s">
        <v>1138</v>
      </c>
      <c r="B12" s="250">
        <v>28700</v>
      </c>
      <c r="C12" s="252">
        <v>29000</v>
      </c>
      <c r="D12" s="510">
        <v>28868</v>
      </c>
    </row>
    <row r="13" spans="1:10" ht="15.75">
      <c r="A13" s="258" t="s">
        <v>1139</v>
      </c>
      <c r="B13" s="250">
        <v>300797</v>
      </c>
      <c r="C13" s="252">
        <v>300797</v>
      </c>
      <c r="D13" s="510">
        <v>294091</v>
      </c>
      <c r="H13" s="14"/>
      <c r="J13" s="14"/>
    </row>
    <row r="14" spans="1:4" ht="15.75">
      <c r="A14" s="258" t="s">
        <v>121</v>
      </c>
      <c r="B14" s="250"/>
      <c r="C14" s="252"/>
      <c r="D14" s="510"/>
    </row>
    <row r="15" spans="1:10" ht="15.75">
      <c r="A15" s="258" t="s">
        <v>122</v>
      </c>
      <c r="B15" s="250">
        <v>12000</v>
      </c>
      <c r="C15" s="252">
        <v>5358</v>
      </c>
      <c r="D15" s="510">
        <v>3767</v>
      </c>
      <c r="J15" s="14"/>
    </row>
    <row r="16" spans="1:4" ht="15.75">
      <c r="A16" s="258" t="s">
        <v>123</v>
      </c>
      <c r="B16" s="250">
        <v>3840</v>
      </c>
      <c r="C16" s="252"/>
      <c r="D16" s="510"/>
    </row>
    <row r="17" spans="1:4" ht="15.75">
      <c r="A17" s="258" t="s">
        <v>124</v>
      </c>
      <c r="B17" s="250">
        <v>4000</v>
      </c>
      <c r="C17" s="252">
        <v>4000</v>
      </c>
      <c r="D17" s="510"/>
    </row>
    <row r="18" spans="1:4" ht="15.75">
      <c r="A18" s="258" t="s">
        <v>125</v>
      </c>
      <c r="B18" s="250">
        <v>14000</v>
      </c>
      <c r="C18" s="252"/>
      <c r="D18" s="510"/>
    </row>
    <row r="19" spans="1:4" ht="15.75">
      <c r="A19" s="258" t="s">
        <v>1140</v>
      </c>
      <c r="B19" s="250">
        <v>30958</v>
      </c>
      <c r="C19" s="252">
        <v>37558</v>
      </c>
      <c r="D19" s="510">
        <v>37632</v>
      </c>
    </row>
    <row r="20" spans="1:4" ht="15.75">
      <c r="A20" s="258" t="s">
        <v>1161</v>
      </c>
      <c r="B20" s="250">
        <v>10560</v>
      </c>
      <c r="C20" s="252">
        <v>10560</v>
      </c>
      <c r="D20" s="510">
        <v>10301</v>
      </c>
    </row>
    <row r="21" spans="1:4" ht="15.75">
      <c r="A21" s="258" t="s">
        <v>218</v>
      </c>
      <c r="B21" s="250">
        <v>1500</v>
      </c>
      <c r="C21" s="252">
        <v>1500</v>
      </c>
      <c r="D21" s="510">
        <v>1388</v>
      </c>
    </row>
    <row r="22" spans="1:4" ht="15.75">
      <c r="A22" s="258" t="s">
        <v>1141</v>
      </c>
      <c r="B22" s="250">
        <v>3000</v>
      </c>
      <c r="C22" s="252">
        <v>8490</v>
      </c>
      <c r="D22" s="510">
        <v>8490</v>
      </c>
    </row>
    <row r="23" spans="1:4" ht="15.75">
      <c r="A23" s="258" t="s">
        <v>1142</v>
      </c>
      <c r="B23" s="250">
        <v>2500</v>
      </c>
      <c r="C23" s="252">
        <v>3107</v>
      </c>
      <c r="D23" s="510">
        <v>616</v>
      </c>
    </row>
    <row r="24" spans="1:4" ht="15.75">
      <c r="A24" s="258" t="s">
        <v>238</v>
      </c>
      <c r="B24" s="250">
        <v>3000</v>
      </c>
      <c r="C24" s="252">
        <v>3017</v>
      </c>
      <c r="D24" s="510">
        <v>883</v>
      </c>
    </row>
    <row r="25" spans="1:6" ht="15.75">
      <c r="A25" s="258" t="s">
        <v>1143</v>
      </c>
      <c r="B25" s="250">
        <v>6000</v>
      </c>
      <c r="C25" s="252">
        <v>6194</v>
      </c>
      <c r="D25" s="510">
        <v>6194</v>
      </c>
      <c r="F25" s="14"/>
    </row>
    <row r="26" spans="1:4" ht="15.75">
      <c r="A26" s="258" t="s">
        <v>1144</v>
      </c>
      <c r="B26" s="250">
        <v>2000</v>
      </c>
      <c r="C26" s="252">
        <v>2000</v>
      </c>
      <c r="D26" s="510">
        <v>2379</v>
      </c>
    </row>
    <row r="27" spans="1:4" ht="15.75">
      <c r="A27" s="258" t="s">
        <v>1162</v>
      </c>
      <c r="B27" s="250">
        <v>9000</v>
      </c>
      <c r="C27" s="252">
        <v>9000</v>
      </c>
      <c r="D27" s="510">
        <v>8460</v>
      </c>
    </row>
    <row r="28" spans="1:4" ht="15.75">
      <c r="A28" s="258" t="s">
        <v>126</v>
      </c>
      <c r="B28" s="250">
        <v>5000</v>
      </c>
      <c r="C28" s="252">
        <v>5414</v>
      </c>
      <c r="D28" s="510">
        <v>5414</v>
      </c>
    </row>
    <row r="29" spans="1:4" ht="15.75">
      <c r="A29" s="270" t="s">
        <v>113</v>
      </c>
      <c r="B29" s="250">
        <v>4400</v>
      </c>
      <c r="C29" s="252">
        <v>7280</v>
      </c>
      <c r="D29" s="510">
        <v>2880</v>
      </c>
    </row>
    <row r="30" spans="1:8" ht="15.75">
      <c r="A30" s="258" t="s">
        <v>219</v>
      </c>
      <c r="B30" s="250">
        <v>20000</v>
      </c>
      <c r="C30" s="252">
        <v>20000</v>
      </c>
      <c r="D30" s="510">
        <v>2864</v>
      </c>
      <c r="H30" s="14"/>
    </row>
    <row r="31" spans="1:4" ht="15.75">
      <c r="A31" s="258" t="s">
        <v>239</v>
      </c>
      <c r="B31" s="250"/>
      <c r="C31" s="252">
        <v>2510</v>
      </c>
      <c r="D31" s="510">
        <v>2510</v>
      </c>
    </row>
    <row r="32" spans="1:4" ht="15.75">
      <c r="A32" s="258" t="s">
        <v>145</v>
      </c>
      <c r="B32" s="250"/>
      <c r="C32" s="252">
        <v>12744</v>
      </c>
      <c r="D32" s="510">
        <v>12744</v>
      </c>
    </row>
    <row r="33" spans="1:4" ht="15.75">
      <c r="A33" s="258" t="s">
        <v>146</v>
      </c>
      <c r="B33" s="250"/>
      <c r="C33" s="252">
        <v>300</v>
      </c>
      <c r="D33" s="510">
        <v>282</v>
      </c>
    </row>
    <row r="34" spans="1:4" ht="15.75">
      <c r="A34" s="258" t="s">
        <v>147</v>
      </c>
      <c r="B34" s="250"/>
      <c r="C34" s="252">
        <v>629</v>
      </c>
      <c r="D34" s="510"/>
    </row>
    <row r="35" spans="1:4" ht="15.75">
      <c r="A35" s="258" t="s">
        <v>165</v>
      </c>
      <c r="B35" s="250"/>
      <c r="C35" s="252">
        <v>7302</v>
      </c>
      <c r="D35" s="510">
        <v>7302</v>
      </c>
    </row>
    <row r="36" spans="1:4" ht="15.75">
      <c r="A36" s="258" t="s">
        <v>240</v>
      </c>
      <c r="B36" s="250"/>
      <c r="C36" s="252">
        <v>300</v>
      </c>
      <c r="D36" s="510">
        <v>150</v>
      </c>
    </row>
    <row r="37" spans="1:4" ht="15.75">
      <c r="A37" s="258" t="s">
        <v>220</v>
      </c>
      <c r="B37" s="250"/>
      <c r="C37" s="252">
        <v>7700</v>
      </c>
      <c r="D37" s="510">
        <v>7713</v>
      </c>
    </row>
    <row r="38" spans="1:4" ht="15.75">
      <c r="A38" s="258" t="s">
        <v>279</v>
      </c>
      <c r="B38" s="250"/>
      <c r="C38" s="252">
        <v>5000</v>
      </c>
      <c r="D38" s="510"/>
    </row>
    <row r="39" spans="1:4" ht="15.75">
      <c r="A39" s="258" t="s">
        <v>280</v>
      </c>
      <c r="B39" s="250"/>
      <c r="C39" s="252">
        <v>360</v>
      </c>
      <c r="D39" s="510">
        <v>360</v>
      </c>
    </row>
    <row r="40" spans="1:4" ht="15.75">
      <c r="A40" s="258" t="s">
        <v>281</v>
      </c>
      <c r="B40" s="250"/>
      <c r="C40" s="252">
        <v>996</v>
      </c>
      <c r="D40" s="510">
        <v>996</v>
      </c>
    </row>
    <row r="41" spans="1:4" ht="15.75">
      <c r="A41" s="268"/>
      <c r="B41" s="344"/>
      <c r="C41" s="252"/>
      <c r="D41" s="510"/>
    </row>
    <row r="42" spans="1:4" ht="15.75">
      <c r="A42" s="257" t="s">
        <v>771</v>
      </c>
      <c r="B42" s="450">
        <f>SUM(B43)</f>
        <v>2300</v>
      </c>
      <c r="C42" s="505">
        <f>SUM(C43:C45)</f>
        <v>11725</v>
      </c>
      <c r="D42" s="500">
        <f>SUM(D44:D45)</f>
        <v>3848</v>
      </c>
    </row>
    <row r="43" spans="1:4" ht="15.75">
      <c r="A43" s="258" t="s">
        <v>954</v>
      </c>
      <c r="B43" s="250">
        <v>2300</v>
      </c>
      <c r="C43" s="252">
        <v>11725</v>
      </c>
      <c r="D43" s="510"/>
    </row>
    <row r="44" spans="1:4" ht="15.75">
      <c r="A44" s="258" t="s">
        <v>221</v>
      </c>
      <c r="B44" s="250"/>
      <c r="C44" s="252"/>
      <c r="D44" s="510">
        <v>1451</v>
      </c>
    </row>
    <row r="45" spans="1:4" ht="15.75">
      <c r="A45" s="258" t="s">
        <v>222</v>
      </c>
      <c r="B45" s="250"/>
      <c r="C45" s="252"/>
      <c r="D45" s="510">
        <v>2397</v>
      </c>
    </row>
    <row r="46" spans="1:4" ht="15.75">
      <c r="A46" s="258" t="s">
        <v>223</v>
      </c>
      <c r="B46" s="250"/>
      <c r="C46" s="252"/>
      <c r="D46" s="510"/>
    </row>
    <row r="47" spans="1:7" ht="15.75">
      <c r="A47" s="257" t="s">
        <v>772</v>
      </c>
      <c r="B47" s="450">
        <f>SUM(B48:B58)</f>
        <v>1200</v>
      </c>
      <c r="C47" s="505">
        <f>SUM(C48:C58)</f>
        <v>9213</v>
      </c>
      <c r="D47" s="500">
        <f>SUM(D48:D58)</f>
        <v>9212</v>
      </c>
      <c r="G47" s="14"/>
    </row>
    <row r="48" spans="1:4" ht="15.75">
      <c r="A48" s="258" t="s">
        <v>224</v>
      </c>
      <c r="B48" s="250">
        <v>1200</v>
      </c>
      <c r="C48" s="252">
        <v>2999</v>
      </c>
      <c r="D48" s="510">
        <v>2999</v>
      </c>
    </row>
    <row r="49" spans="1:4" ht="15.75">
      <c r="A49" s="259" t="s">
        <v>225</v>
      </c>
      <c r="B49" s="345"/>
      <c r="C49" s="252">
        <v>1400</v>
      </c>
      <c r="D49" s="510">
        <v>1399</v>
      </c>
    </row>
    <row r="50" spans="1:4" ht="15.75">
      <c r="A50" s="259" t="s">
        <v>148</v>
      </c>
      <c r="B50" s="345"/>
      <c r="C50" s="252"/>
      <c r="D50" s="510"/>
    </row>
    <row r="51" spans="1:4" ht="15.75">
      <c r="A51" s="259" t="s">
        <v>226</v>
      </c>
      <c r="B51" s="345"/>
      <c r="C51" s="252">
        <v>2045</v>
      </c>
      <c r="D51" s="510">
        <v>2045</v>
      </c>
    </row>
    <row r="52" spans="1:4" ht="15.75">
      <c r="A52" s="259" t="s">
        <v>227</v>
      </c>
      <c r="B52" s="345"/>
      <c r="C52" s="252">
        <v>214</v>
      </c>
      <c r="D52" s="510">
        <v>214</v>
      </c>
    </row>
    <row r="53" spans="1:4" ht="15.75">
      <c r="A53" s="259" t="s">
        <v>166</v>
      </c>
      <c r="B53" s="345"/>
      <c r="C53" s="252">
        <v>500</v>
      </c>
      <c r="D53" s="510">
        <v>500</v>
      </c>
    </row>
    <row r="54" spans="1:4" ht="15.75">
      <c r="A54" s="259" t="s">
        <v>228</v>
      </c>
      <c r="B54" s="345"/>
      <c r="C54" s="252">
        <v>158</v>
      </c>
      <c r="D54" s="510">
        <v>158</v>
      </c>
    </row>
    <row r="55" spans="1:4" ht="15.75">
      <c r="A55" s="259" t="s">
        <v>229</v>
      </c>
      <c r="B55" s="345"/>
      <c r="C55" s="252">
        <v>643</v>
      </c>
      <c r="D55" s="510">
        <v>643</v>
      </c>
    </row>
    <row r="56" spans="1:4" ht="15.75">
      <c r="A56" s="259" t="s">
        <v>249</v>
      </c>
      <c r="B56" s="345"/>
      <c r="C56" s="513">
        <v>100</v>
      </c>
      <c r="D56" s="511">
        <v>100</v>
      </c>
    </row>
    <row r="57" spans="1:4" ht="15.75">
      <c r="A57" s="258" t="s">
        <v>282</v>
      </c>
      <c r="B57" s="250"/>
      <c r="C57" s="252">
        <v>658</v>
      </c>
      <c r="D57" s="510">
        <v>658</v>
      </c>
    </row>
    <row r="58" spans="1:4" ht="15.75">
      <c r="A58" s="258" t="s">
        <v>283</v>
      </c>
      <c r="B58" s="250"/>
      <c r="C58" s="252">
        <v>496</v>
      </c>
      <c r="D58" s="510">
        <v>496</v>
      </c>
    </row>
    <row r="59" spans="1:4" ht="15.75">
      <c r="A59" s="259"/>
      <c r="B59" s="345"/>
      <c r="C59" s="513"/>
      <c r="D59" s="511"/>
    </row>
    <row r="60" spans="1:7" ht="16.5" thickBot="1">
      <c r="A60" s="260" t="s">
        <v>773</v>
      </c>
      <c r="B60" s="454">
        <f>SUM(B7+B42+B47)</f>
        <v>504427</v>
      </c>
      <c r="C60" s="508">
        <f>SUM(C7+C42+C47)</f>
        <v>555105</v>
      </c>
      <c r="D60" s="503">
        <f>SUM(D7+D42+D47)</f>
        <v>493146</v>
      </c>
      <c r="G60" s="14"/>
    </row>
    <row r="61" ht="13.5" thickTop="1"/>
  </sheetData>
  <mergeCells count="2">
    <mergeCell ref="A3:D3"/>
    <mergeCell ref="A4:D4"/>
  </mergeCells>
  <printOptions horizontalCentered="1"/>
  <pageMargins left="0.2362204724409449" right="0.2755905511811024" top="0.4330708661417323" bottom="0.5511811023622047" header="0.35433070866141736" footer="0.4330708661417323"/>
  <pageSetup horizontalDpi="300" verticalDpi="300" orientation="portrait" paperSize="9" scale="75" r:id="rId1"/>
  <headerFooter alignWithMargins="0">
    <oddHeader>&amp;L7. 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B20">
      <selection activeCell="F38" sqref="F38"/>
    </sheetView>
  </sheetViews>
  <sheetFormatPr defaultColWidth="9.00390625" defaultRowHeight="12.75"/>
  <cols>
    <col min="1" max="1" width="62.75390625" style="6" customWidth="1"/>
    <col min="2" max="2" width="11.875" style="6" customWidth="1"/>
    <col min="3" max="5" width="12.00390625" style="6" customWidth="1"/>
    <col min="6" max="6" width="11.875" style="6" customWidth="1"/>
    <col min="7" max="7" width="12.00390625" style="6" customWidth="1"/>
    <col min="8" max="16384" width="9.125" style="6" customWidth="1"/>
  </cols>
  <sheetData>
    <row r="1" ht="12.75">
      <c r="A1" s="105"/>
    </row>
    <row r="2" ht="12.75">
      <c r="A2" s="105"/>
    </row>
    <row r="3" spans="1:7" ht="15.75">
      <c r="A3" s="1074" t="s">
        <v>247</v>
      </c>
      <c r="B3" s="1330"/>
      <c r="C3" s="1221"/>
      <c r="D3" s="1095"/>
      <c r="E3" s="1095"/>
      <c r="F3" s="1095"/>
      <c r="G3" s="1095"/>
    </row>
    <row r="4" spans="1:7" ht="15.75">
      <c r="A4" s="1074" t="s">
        <v>895</v>
      </c>
      <c r="B4" s="1074"/>
      <c r="C4" s="1074"/>
      <c r="D4" s="1095"/>
      <c r="E4" s="1095"/>
      <c r="F4" s="1095"/>
      <c r="G4" s="1095"/>
    </row>
    <row r="5" ht="16.5" thickBot="1">
      <c r="A5" s="8"/>
    </row>
    <row r="6" spans="1:7" ht="38.25" customHeight="1" thickTop="1">
      <c r="A6" s="251" t="s">
        <v>845</v>
      </c>
      <c r="B6" s="398" t="s">
        <v>959</v>
      </c>
      <c r="C6" s="398" t="s">
        <v>1108</v>
      </c>
      <c r="D6" s="357" t="s">
        <v>273</v>
      </c>
      <c r="E6" s="398" t="s">
        <v>1108</v>
      </c>
      <c r="F6" s="514" t="s">
        <v>302</v>
      </c>
      <c r="G6" s="358" t="s">
        <v>1108</v>
      </c>
    </row>
    <row r="7" spans="1:7" ht="15" customHeight="1">
      <c r="A7" s="216" t="s">
        <v>1109</v>
      </c>
      <c r="B7" s="252">
        <v>22000</v>
      </c>
      <c r="C7" s="252">
        <v>19800</v>
      </c>
      <c r="D7" s="252">
        <v>18200</v>
      </c>
      <c r="E7" s="252">
        <v>16000</v>
      </c>
      <c r="F7" s="515">
        <v>18120</v>
      </c>
      <c r="G7" s="248">
        <v>15804</v>
      </c>
    </row>
    <row r="8" spans="1:7" ht="15" customHeight="1">
      <c r="A8" s="216" t="s">
        <v>1110</v>
      </c>
      <c r="B8" s="252">
        <v>3000</v>
      </c>
      <c r="C8" s="252">
        <v>2700</v>
      </c>
      <c r="D8" s="252">
        <v>2720</v>
      </c>
      <c r="E8" s="252">
        <v>2420</v>
      </c>
      <c r="F8" s="515">
        <v>2653</v>
      </c>
      <c r="G8" s="248">
        <v>2315</v>
      </c>
    </row>
    <row r="9" spans="1:7" ht="15" customHeight="1">
      <c r="A9" s="216" t="s">
        <v>892</v>
      </c>
      <c r="B9" s="252">
        <v>600</v>
      </c>
      <c r="C9" s="252">
        <v>540</v>
      </c>
      <c r="D9" s="252">
        <v>420</v>
      </c>
      <c r="E9" s="252">
        <v>360</v>
      </c>
      <c r="F9" s="515">
        <v>383</v>
      </c>
      <c r="G9" s="248">
        <v>349</v>
      </c>
    </row>
    <row r="10" spans="1:7" ht="15" customHeight="1">
      <c r="A10" s="216" t="s">
        <v>1111</v>
      </c>
      <c r="B10" s="252">
        <v>12000</v>
      </c>
      <c r="C10" s="252">
        <v>10800</v>
      </c>
      <c r="D10" s="252">
        <v>14000</v>
      </c>
      <c r="E10" s="252">
        <v>12600</v>
      </c>
      <c r="F10" s="515">
        <v>14009</v>
      </c>
      <c r="G10" s="248">
        <v>12950</v>
      </c>
    </row>
    <row r="11" spans="1:7" ht="15" customHeight="1">
      <c r="A11" s="216" t="s">
        <v>1112</v>
      </c>
      <c r="B11" s="252">
        <v>8000</v>
      </c>
      <c r="C11" s="252"/>
      <c r="D11" s="252">
        <v>10300</v>
      </c>
      <c r="E11" s="252"/>
      <c r="F11" s="515">
        <v>9881</v>
      </c>
      <c r="G11" s="248"/>
    </row>
    <row r="12" spans="1:7" ht="15" customHeight="1">
      <c r="A12" s="216" t="s">
        <v>945</v>
      </c>
      <c r="B12" s="252">
        <v>5000</v>
      </c>
      <c r="C12" s="252">
        <v>4500</v>
      </c>
      <c r="D12" s="252">
        <v>2450</v>
      </c>
      <c r="E12" s="252">
        <v>2150</v>
      </c>
      <c r="F12" s="515">
        <v>2356</v>
      </c>
      <c r="G12" s="248">
        <v>2051</v>
      </c>
    </row>
    <row r="13" spans="1:7" ht="15" customHeight="1">
      <c r="A13" s="216" t="s">
        <v>1113</v>
      </c>
      <c r="B13" s="252">
        <v>13500</v>
      </c>
      <c r="C13" s="252">
        <v>12150</v>
      </c>
      <c r="D13" s="252">
        <v>13500</v>
      </c>
      <c r="E13" s="252">
        <v>12150</v>
      </c>
      <c r="F13" s="515">
        <v>13792</v>
      </c>
      <c r="G13" s="248">
        <v>12413</v>
      </c>
    </row>
    <row r="14" spans="1:7" ht="15" customHeight="1">
      <c r="A14" s="216" t="s">
        <v>1114</v>
      </c>
      <c r="B14" s="252">
        <v>7500</v>
      </c>
      <c r="C14" s="252"/>
      <c r="D14" s="252">
        <v>7500</v>
      </c>
      <c r="E14" s="252"/>
      <c r="F14" s="515">
        <v>8637</v>
      </c>
      <c r="G14" s="248"/>
    </row>
    <row r="15" spans="1:7" ht="15" customHeight="1">
      <c r="A15" s="216" t="s">
        <v>1115</v>
      </c>
      <c r="B15" s="252">
        <v>10000</v>
      </c>
      <c r="C15" s="252"/>
      <c r="D15" s="252">
        <v>8000</v>
      </c>
      <c r="E15" s="252"/>
      <c r="F15" s="515">
        <v>7887</v>
      </c>
      <c r="G15" s="248"/>
    </row>
    <row r="16" spans="1:7" ht="15" customHeight="1">
      <c r="A16" s="216" t="s">
        <v>1116</v>
      </c>
      <c r="B16" s="252">
        <v>6000</v>
      </c>
      <c r="C16" s="252"/>
      <c r="D16" s="252">
        <v>6000</v>
      </c>
      <c r="E16" s="252"/>
      <c r="F16" s="515">
        <v>4518</v>
      </c>
      <c r="G16" s="248"/>
    </row>
    <row r="17" spans="1:7" ht="15" customHeight="1">
      <c r="A17" s="216" t="s">
        <v>1117</v>
      </c>
      <c r="B17" s="252">
        <v>7041</v>
      </c>
      <c r="C17" s="252">
        <v>6587</v>
      </c>
      <c r="D17" s="252">
        <v>6700</v>
      </c>
      <c r="E17" s="252">
        <v>6246</v>
      </c>
      <c r="F17" s="515">
        <v>6655</v>
      </c>
      <c r="G17" s="248">
        <v>5997</v>
      </c>
    </row>
    <row r="18" spans="1:7" ht="15" customHeight="1">
      <c r="A18" s="216" t="s">
        <v>1118</v>
      </c>
      <c r="B18" s="252">
        <v>6000</v>
      </c>
      <c r="C18" s="252"/>
      <c r="D18" s="252">
        <v>7710</v>
      </c>
      <c r="E18" s="252"/>
      <c r="F18" s="515">
        <v>7697</v>
      </c>
      <c r="G18" s="248"/>
    </row>
    <row r="19" spans="1:7" ht="15" customHeight="1">
      <c r="A19" s="216" t="s">
        <v>946</v>
      </c>
      <c r="B19" s="252">
        <v>12000</v>
      </c>
      <c r="C19" s="252"/>
      <c r="D19" s="252">
        <v>15000</v>
      </c>
      <c r="E19" s="252"/>
      <c r="F19" s="515">
        <v>15829</v>
      </c>
      <c r="G19" s="248"/>
    </row>
    <row r="20" spans="1:7" ht="15" customHeight="1">
      <c r="A20" s="216" t="s">
        <v>152</v>
      </c>
      <c r="B20" s="252"/>
      <c r="C20" s="252"/>
      <c r="D20" s="252">
        <v>500</v>
      </c>
      <c r="E20" s="252"/>
      <c r="F20" s="515">
        <v>90</v>
      </c>
      <c r="G20" s="248"/>
    </row>
    <row r="21" spans="1:7" ht="15" customHeight="1">
      <c r="A21" s="216" t="s">
        <v>1020</v>
      </c>
      <c r="B21" s="252">
        <v>1500</v>
      </c>
      <c r="C21" s="252">
        <v>1500</v>
      </c>
      <c r="D21" s="252">
        <v>1768</v>
      </c>
      <c r="E21" s="252"/>
      <c r="F21" s="515">
        <v>1767</v>
      </c>
      <c r="G21" s="248"/>
    </row>
    <row r="22" spans="1:7" ht="15" customHeight="1">
      <c r="A22" s="216" t="s">
        <v>151</v>
      </c>
      <c r="B22" s="252"/>
      <c r="C22" s="252"/>
      <c r="D22" s="252">
        <v>4465</v>
      </c>
      <c r="E22" s="252"/>
      <c r="F22" s="515">
        <v>4465</v>
      </c>
      <c r="G22" s="248"/>
    </row>
    <row r="23" spans="1:7" ht="15" customHeight="1">
      <c r="A23" s="216" t="s">
        <v>167</v>
      </c>
      <c r="B23" s="252"/>
      <c r="C23" s="252"/>
      <c r="D23" s="252">
        <v>129</v>
      </c>
      <c r="E23" s="252"/>
      <c r="F23" s="515">
        <v>129</v>
      </c>
      <c r="G23" s="248"/>
    </row>
    <row r="24" spans="1:7" ht="15" customHeight="1">
      <c r="A24" s="216" t="s">
        <v>201</v>
      </c>
      <c r="B24" s="252"/>
      <c r="C24" s="252"/>
      <c r="D24" s="252"/>
      <c r="E24" s="252"/>
      <c r="F24" s="515">
        <v>1149</v>
      </c>
      <c r="G24" s="248"/>
    </row>
    <row r="25" spans="1:7" ht="31.5" customHeight="1">
      <c r="A25" s="262" t="s">
        <v>1119</v>
      </c>
      <c r="B25" s="359">
        <f aca="true" t="shared" si="0" ref="B25:G25">SUM(B7:B24)</f>
        <v>114141</v>
      </c>
      <c r="C25" s="359">
        <f t="shared" si="0"/>
        <v>58577</v>
      </c>
      <c r="D25" s="359">
        <f>SUM(D7:D24)</f>
        <v>119362</v>
      </c>
      <c r="E25" s="359">
        <f>SUM(E7:E24)</f>
        <v>51926</v>
      </c>
      <c r="F25" s="516">
        <f t="shared" si="0"/>
        <v>120017</v>
      </c>
      <c r="G25" s="261">
        <f t="shared" si="0"/>
        <v>51879</v>
      </c>
    </row>
    <row r="26" spans="1:7" ht="15" customHeight="1">
      <c r="A26" s="262"/>
      <c r="B26" s="359"/>
      <c r="C26" s="359"/>
      <c r="D26" s="359"/>
      <c r="E26" s="359"/>
      <c r="F26" s="516"/>
      <c r="G26" s="261"/>
    </row>
    <row r="27" spans="1:7" ht="15" customHeight="1">
      <c r="A27" s="216" t="s">
        <v>202</v>
      </c>
      <c r="B27" s="359"/>
      <c r="C27" s="359"/>
      <c r="D27" s="252">
        <v>2225</v>
      </c>
      <c r="E27" s="254"/>
      <c r="F27" s="515">
        <v>3611</v>
      </c>
      <c r="G27" s="249"/>
    </row>
    <row r="28" spans="1:7" ht="15" customHeight="1">
      <c r="A28" s="216" t="s">
        <v>893</v>
      </c>
      <c r="B28" s="252">
        <v>1500</v>
      </c>
      <c r="C28" s="252"/>
      <c r="D28" s="252">
        <v>700</v>
      </c>
      <c r="E28" s="252"/>
      <c r="F28" s="515">
        <v>537</v>
      </c>
      <c r="G28" s="248"/>
    </row>
    <row r="29" spans="1:7" ht="15.75">
      <c r="A29" s="216" t="s">
        <v>894</v>
      </c>
      <c r="B29" s="252">
        <v>7740</v>
      </c>
      <c r="C29" s="252"/>
      <c r="D29" s="252">
        <v>7740</v>
      </c>
      <c r="E29" s="252"/>
      <c r="F29" s="515">
        <v>5849</v>
      </c>
      <c r="G29" s="248"/>
    </row>
    <row r="30" spans="1:7" ht="15" customHeight="1">
      <c r="A30" s="262" t="s">
        <v>1120</v>
      </c>
      <c r="B30" s="359">
        <f aca="true" t="shared" si="1" ref="B30:G30">SUM(B27:B29)</f>
        <v>9240</v>
      </c>
      <c r="C30" s="359">
        <f t="shared" si="1"/>
        <v>0</v>
      </c>
      <c r="D30" s="359">
        <f>SUM(D27:D29)</f>
        <v>10665</v>
      </c>
      <c r="E30" s="359">
        <f>SUM(E27:E29)</f>
        <v>0</v>
      </c>
      <c r="F30" s="516">
        <f t="shared" si="1"/>
        <v>9997</v>
      </c>
      <c r="G30" s="261">
        <f t="shared" si="1"/>
        <v>0</v>
      </c>
    </row>
    <row r="31" spans="1:7" ht="15" customHeight="1">
      <c r="A31" s="216"/>
      <c r="B31" s="252"/>
      <c r="C31" s="252"/>
      <c r="D31" s="252"/>
      <c r="E31" s="252"/>
      <c r="F31" s="515"/>
      <c r="G31" s="248"/>
    </row>
    <row r="32" spans="1:7" ht="15" customHeight="1">
      <c r="A32" s="399" t="s">
        <v>1121</v>
      </c>
      <c r="B32" s="254">
        <f aca="true" t="shared" si="2" ref="B32:G32">SUM(B25+B30)</f>
        <v>123381</v>
      </c>
      <c r="C32" s="254">
        <f t="shared" si="2"/>
        <v>58577</v>
      </c>
      <c r="D32" s="254">
        <f>SUM(D25+D30)</f>
        <v>130027</v>
      </c>
      <c r="E32" s="254">
        <f>SUM(E25+E30)</f>
        <v>51926</v>
      </c>
      <c r="F32" s="517">
        <f t="shared" si="2"/>
        <v>130014</v>
      </c>
      <c r="G32" s="249">
        <f t="shared" si="2"/>
        <v>51879</v>
      </c>
    </row>
    <row r="33" spans="1:7" ht="15" customHeight="1">
      <c r="A33" s="231"/>
      <c r="B33" s="253"/>
      <c r="C33" s="253"/>
      <c r="D33" s="252"/>
      <c r="E33" s="252"/>
      <c r="F33" s="515"/>
      <c r="G33" s="248"/>
    </row>
    <row r="34" spans="1:7" ht="15" customHeight="1">
      <c r="A34" s="230" t="s">
        <v>1122</v>
      </c>
      <c r="B34" s="254">
        <f aca="true" t="shared" si="3" ref="B34:G34">SUM(B35:B36)</f>
        <v>3780</v>
      </c>
      <c r="C34" s="254">
        <f t="shared" si="3"/>
        <v>2187</v>
      </c>
      <c r="D34" s="254">
        <f>SUM(D35:D36)</f>
        <v>3780</v>
      </c>
      <c r="E34" s="254">
        <f>SUM(E35:E36)</f>
        <v>2187</v>
      </c>
      <c r="F34" s="517">
        <f t="shared" si="3"/>
        <v>4037</v>
      </c>
      <c r="G34" s="249">
        <f t="shared" si="3"/>
        <v>2234</v>
      </c>
    </row>
    <row r="35" spans="1:7" ht="14.25" customHeight="1">
      <c r="A35" s="231" t="s">
        <v>1123</v>
      </c>
      <c r="B35" s="252">
        <v>2430</v>
      </c>
      <c r="C35" s="252">
        <v>2187</v>
      </c>
      <c r="D35" s="252">
        <v>2430</v>
      </c>
      <c r="E35" s="252">
        <v>2187</v>
      </c>
      <c r="F35" s="515">
        <v>2482</v>
      </c>
      <c r="G35" s="248">
        <v>2234</v>
      </c>
    </row>
    <row r="36" spans="1:7" ht="13.5" customHeight="1">
      <c r="A36" s="231" t="s">
        <v>1124</v>
      </c>
      <c r="B36" s="252">
        <v>1350</v>
      </c>
      <c r="C36" s="252"/>
      <c r="D36" s="252">
        <v>1350</v>
      </c>
      <c r="E36" s="252"/>
      <c r="F36" s="515">
        <v>1555</v>
      </c>
      <c r="G36" s="248"/>
    </row>
    <row r="37" spans="1:7" ht="15.75">
      <c r="A37" s="231"/>
      <c r="B37" s="252"/>
      <c r="C37" s="252"/>
      <c r="D37" s="252"/>
      <c r="E37" s="252"/>
      <c r="F37" s="515"/>
      <c r="G37" s="248"/>
    </row>
    <row r="38" spans="1:7" ht="16.5" thickBot="1">
      <c r="A38" s="276" t="s">
        <v>773</v>
      </c>
      <c r="B38" s="277">
        <f aca="true" t="shared" si="4" ref="B38:G38">SUM(B32+B34)</f>
        <v>127161</v>
      </c>
      <c r="C38" s="277">
        <f t="shared" si="4"/>
        <v>60764</v>
      </c>
      <c r="D38" s="277">
        <f>SUM(D32+D34)</f>
        <v>133807</v>
      </c>
      <c r="E38" s="277">
        <f>SUM(E32+E34)</f>
        <v>54113</v>
      </c>
      <c r="F38" s="518">
        <f t="shared" si="4"/>
        <v>134051</v>
      </c>
      <c r="G38" s="278">
        <f t="shared" si="4"/>
        <v>54113</v>
      </c>
    </row>
    <row r="39" ht="13.5" thickTop="1"/>
  </sheetData>
  <mergeCells count="2">
    <mergeCell ref="A3:G3"/>
    <mergeCell ref="A4:G4"/>
  </mergeCells>
  <printOptions horizontalCentered="1" verticalCentered="1"/>
  <pageMargins left="0.15748031496062992" right="0.15748031496062992" top="0.984251968503937" bottom="0.66" header="0.5118110236220472" footer="0.5118110236220472"/>
  <pageSetup horizontalDpi="300" verticalDpi="300" orientation="landscape" paperSize="9" scale="80" r:id="rId1"/>
  <headerFooter alignWithMargins="0">
    <oddHeader>&amp;L8. 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34">
      <selection activeCell="A36" sqref="A36"/>
    </sheetView>
  </sheetViews>
  <sheetFormatPr defaultColWidth="9.00390625" defaultRowHeight="12.75"/>
  <cols>
    <col min="1" max="1" width="72.125" style="6" customWidth="1"/>
    <col min="2" max="2" width="12.375" style="6" customWidth="1"/>
    <col min="3" max="3" width="14.25390625" style="6" customWidth="1"/>
    <col min="4" max="4" width="13.125" style="6" customWidth="1"/>
    <col min="5" max="16384" width="9.125" style="6" customWidth="1"/>
  </cols>
  <sheetData>
    <row r="1" ht="12.75">
      <c r="A1" s="105"/>
    </row>
    <row r="2" ht="15" customHeight="1">
      <c r="A2" s="8"/>
    </row>
    <row r="3" spans="1:4" ht="15.75">
      <c r="A3" s="1074" t="s">
        <v>258</v>
      </c>
      <c r="B3" s="1330"/>
      <c r="C3" s="1095"/>
      <c r="D3" s="1095"/>
    </row>
    <row r="4" spans="1:4" ht="15.75">
      <c r="A4" s="1234" t="s">
        <v>895</v>
      </c>
      <c r="B4" s="1331"/>
      <c r="C4" s="1331"/>
      <c r="D4" s="1095"/>
    </row>
    <row r="5" spans="1:3" ht="15.75">
      <c r="A5" s="264"/>
      <c r="B5" s="265"/>
      <c r="C5" s="265"/>
    </row>
    <row r="6" spans="1:3" ht="16.5" thickBot="1">
      <c r="A6" s="217"/>
      <c r="B6" s="218"/>
      <c r="C6" s="265"/>
    </row>
    <row r="7" spans="1:4" ht="15" customHeight="1" thickTop="1">
      <c r="A7" s="80"/>
      <c r="B7" s="346" t="s">
        <v>935</v>
      </c>
      <c r="C7" s="357" t="s">
        <v>273</v>
      </c>
      <c r="D7" s="428" t="s">
        <v>302</v>
      </c>
    </row>
    <row r="8" spans="1:4" ht="15" customHeight="1">
      <c r="A8" s="83" t="s">
        <v>179</v>
      </c>
      <c r="B8" s="347"/>
      <c r="C8" s="52"/>
      <c r="D8" s="429"/>
    </row>
    <row r="9" spans="1:4" ht="15" customHeight="1">
      <c r="A9" s="81" t="s">
        <v>1012</v>
      </c>
      <c r="B9" s="348">
        <v>50000</v>
      </c>
      <c r="C9" s="375">
        <v>46304</v>
      </c>
      <c r="D9" s="430">
        <v>44304</v>
      </c>
    </row>
    <row r="10" spans="1:4" ht="13.5" customHeight="1">
      <c r="A10" s="81" t="s">
        <v>898</v>
      </c>
      <c r="B10" s="348">
        <v>5000</v>
      </c>
      <c r="C10" s="375">
        <v>5000</v>
      </c>
      <c r="D10" s="430">
        <v>5000</v>
      </c>
    </row>
    <row r="11" spans="1:4" ht="13.5" customHeight="1">
      <c r="A11" s="81" t="s">
        <v>899</v>
      </c>
      <c r="B11" s="348">
        <v>7000</v>
      </c>
      <c r="C11" s="375">
        <v>7000</v>
      </c>
      <c r="D11" s="430">
        <v>7000</v>
      </c>
    </row>
    <row r="12" spans="1:4" ht="13.5" customHeight="1">
      <c r="A12" s="81" t="s">
        <v>900</v>
      </c>
      <c r="B12" s="348">
        <v>5500</v>
      </c>
      <c r="C12" s="375">
        <v>5500</v>
      </c>
      <c r="D12" s="430">
        <v>5007</v>
      </c>
    </row>
    <row r="13" spans="1:4" ht="13.5" customHeight="1">
      <c r="A13" s="81" t="s">
        <v>901</v>
      </c>
      <c r="B13" s="348">
        <v>500</v>
      </c>
      <c r="C13" s="375">
        <v>500</v>
      </c>
      <c r="D13" s="430">
        <v>500</v>
      </c>
    </row>
    <row r="14" spans="1:4" ht="13.5" customHeight="1">
      <c r="A14" s="81" t="s">
        <v>902</v>
      </c>
      <c r="B14" s="348">
        <v>5000</v>
      </c>
      <c r="C14" s="375">
        <v>5000</v>
      </c>
      <c r="D14" s="430">
        <v>5000</v>
      </c>
    </row>
    <row r="15" spans="1:4" ht="13.5" customHeight="1">
      <c r="A15" s="81" t="s">
        <v>955</v>
      </c>
      <c r="B15" s="348">
        <v>3000</v>
      </c>
      <c r="C15" s="375">
        <v>3000</v>
      </c>
      <c r="D15" s="430">
        <v>3000</v>
      </c>
    </row>
    <row r="16" spans="1:4" ht="13.5" customHeight="1">
      <c r="A16" s="81" t="s">
        <v>903</v>
      </c>
      <c r="B16" s="348">
        <v>500</v>
      </c>
      <c r="C16" s="375">
        <v>500</v>
      </c>
      <c r="D16" s="430">
        <v>500</v>
      </c>
    </row>
    <row r="17" spans="1:4" ht="13.5" customHeight="1">
      <c r="A17" s="81" t="s">
        <v>904</v>
      </c>
      <c r="B17" s="348">
        <v>2816</v>
      </c>
      <c r="C17" s="375">
        <v>2816</v>
      </c>
      <c r="D17" s="430">
        <v>2816</v>
      </c>
    </row>
    <row r="18" spans="1:4" ht="13.5" customHeight="1">
      <c r="A18" s="81" t="s">
        <v>136</v>
      </c>
      <c r="B18" s="348">
        <v>22000</v>
      </c>
      <c r="C18" s="375">
        <v>23500</v>
      </c>
      <c r="D18" s="430">
        <v>23350</v>
      </c>
    </row>
    <row r="19" spans="1:4" ht="13.5" customHeight="1">
      <c r="A19" s="81" t="s">
        <v>159</v>
      </c>
      <c r="B19" s="348"/>
      <c r="C19" s="375"/>
      <c r="D19" s="430"/>
    </row>
    <row r="20" spans="1:4" ht="13.5" customHeight="1">
      <c r="A20" s="81" t="s">
        <v>138</v>
      </c>
      <c r="B20" s="348"/>
      <c r="C20" s="375"/>
      <c r="D20" s="430"/>
    </row>
    <row r="21" spans="1:4" ht="13.5" customHeight="1">
      <c r="A21" s="81" t="s">
        <v>137</v>
      </c>
      <c r="B21" s="348"/>
      <c r="C21" s="375"/>
      <c r="D21" s="430"/>
    </row>
    <row r="22" spans="1:4" ht="13.5" customHeight="1">
      <c r="A22" s="81" t="s">
        <v>139</v>
      </c>
      <c r="B22" s="348"/>
      <c r="C22" s="375"/>
      <c r="D22" s="430"/>
    </row>
    <row r="23" spans="1:4" ht="13.5" customHeight="1">
      <c r="A23" s="82" t="s">
        <v>905</v>
      </c>
      <c r="B23" s="349">
        <v>2000</v>
      </c>
      <c r="C23" s="375">
        <v>2000</v>
      </c>
      <c r="D23" s="430">
        <v>2000</v>
      </c>
    </row>
    <row r="24" spans="1:4" ht="13.5" customHeight="1">
      <c r="A24" s="82" t="s">
        <v>906</v>
      </c>
      <c r="B24" s="349">
        <v>500</v>
      </c>
      <c r="C24" s="375">
        <v>500</v>
      </c>
      <c r="D24" s="430">
        <v>500</v>
      </c>
    </row>
    <row r="25" spans="1:4" ht="13.5" customHeight="1">
      <c r="A25" s="81" t="s">
        <v>907</v>
      </c>
      <c r="B25" s="348">
        <v>250</v>
      </c>
      <c r="C25" s="375">
        <v>250</v>
      </c>
      <c r="D25" s="430">
        <v>250</v>
      </c>
    </row>
    <row r="26" spans="1:4" ht="13.5" customHeight="1">
      <c r="A26" s="81" t="s">
        <v>956</v>
      </c>
      <c r="B26" s="350">
        <v>27000</v>
      </c>
      <c r="C26" s="375">
        <v>32000</v>
      </c>
      <c r="D26" s="430">
        <v>32000</v>
      </c>
    </row>
    <row r="27" spans="1:4" ht="13.5" customHeight="1">
      <c r="A27" s="81" t="s">
        <v>1095</v>
      </c>
      <c r="B27" s="350">
        <v>1000</v>
      </c>
      <c r="C27" s="375">
        <v>768</v>
      </c>
      <c r="D27" s="430">
        <v>718</v>
      </c>
    </row>
    <row r="28" spans="1:4" ht="13.5" customHeight="1">
      <c r="A28" s="81" t="s">
        <v>1096</v>
      </c>
      <c r="B28" s="350">
        <v>3000</v>
      </c>
      <c r="C28" s="375">
        <v>3000</v>
      </c>
      <c r="D28" s="430">
        <v>3000</v>
      </c>
    </row>
    <row r="29" spans="1:4" ht="13.5" customHeight="1">
      <c r="A29" s="81" t="s">
        <v>908</v>
      </c>
      <c r="B29" s="350">
        <v>3000</v>
      </c>
      <c r="C29" s="375">
        <v>3000</v>
      </c>
      <c r="D29" s="430">
        <v>3000</v>
      </c>
    </row>
    <row r="30" spans="1:4" ht="13.5" customHeight="1">
      <c r="A30" s="81" t="s">
        <v>909</v>
      </c>
      <c r="B30" s="350">
        <v>300</v>
      </c>
      <c r="C30" s="375">
        <v>300</v>
      </c>
      <c r="D30" s="430">
        <v>300</v>
      </c>
    </row>
    <row r="31" spans="1:4" ht="13.5" customHeight="1">
      <c r="A31" s="81" t="s">
        <v>910</v>
      </c>
      <c r="B31" s="350">
        <v>1500</v>
      </c>
      <c r="C31" s="375">
        <v>1500</v>
      </c>
      <c r="D31" s="430">
        <v>1500</v>
      </c>
    </row>
    <row r="32" spans="1:4" ht="13.5" customHeight="1">
      <c r="A32" s="81" t="s">
        <v>1000</v>
      </c>
      <c r="B32" s="350">
        <v>3000</v>
      </c>
      <c r="C32" s="375">
        <v>3000</v>
      </c>
      <c r="D32" s="430">
        <v>3000</v>
      </c>
    </row>
    <row r="33" spans="1:4" ht="13.5" customHeight="1">
      <c r="A33" s="81" t="s">
        <v>939</v>
      </c>
      <c r="B33" s="350">
        <v>1200</v>
      </c>
      <c r="C33" s="375">
        <v>1200</v>
      </c>
      <c r="D33" s="430">
        <v>1200</v>
      </c>
    </row>
    <row r="34" spans="1:4" ht="13.5" customHeight="1">
      <c r="A34" s="81" t="s">
        <v>936</v>
      </c>
      <c r="B34" s="350">
        <v>1000</v>
      </c>
      <c r="C34" s="375">
        <v>1000</v>
      </c>
      <c r="D34" s="430">
        <v>1000</v>
      </c>
    </row>
    <row r="35" spans="1:4" ht="13.5" customHeight="1">
      <c r="A35" s="81" t="s">
        <v>937</v>
      </c>
      <c r="B35" s="350">
        <v>300</v>
      </c>
      <c r="C35" s="375">
        <v>400</v>
      </c>
      <c r="D35" s="430">
        <v>400</v>
      </c>
    </row>
    <row r="36" spans="1:4" ht="13.5" customHeight="1">
      <c r="A36" s="81" t="s">
        <v>957</v>
      </c>
      <c r="B36" s="350">
        <v>300</v>
      </c>
      <c r="C36" s="375">
        <v>361</v>
      </c>
      <c r="D36" s="430">
        <v>374</v>
      </c>
    </row>
    <row r="37" spans="1:4" ht="13.5" customHeight="1">
      <c r="A37" s="81" t="s">
        <v>1014</v>
      </c>
      <c r="B37" s="350">
        <v>1800</v>
      </c>
      <c r="C37" s="375">
        <v>1800</v>
      </c>
      <c r="D37" s="430">
        <v>1800</v>
      </c>
    </row>
    <row r="38" spans="1:4" ht="13.5" customHeight="1">
      <c r="A38" s="81" t="s">
        <v>1097</v>
      </c>
      <c r="B38" s="350">
        <v>5000</v>
      </c>
      <c r="C38" s="375">
        <v>11392</v>
      </c>
      <c r="D38" s="430">
        <v>11392</v>
      </c>
    </row>
    <row r="39" spans="1:4" ht="13.5" customHeight="1">
      <c r="A39" s="81" t="s">
        <v>141</v>
      </c>
      <c r="B39" s="350">
        <v>300</v>
      </c>
      <c r="C39" s="375">
        <v>300</v>
      </c>
      <c r="D39" s="430">
        <v>162</v>
      </c>
    </row>
    <row r="40" spans="1:4" ht="13.5" customHeight="1">
      <c r="A40" s="81" t="s">
        <v>264</v>
      </c>
      <c r="B40" s="350"/>
      <c r="C40" s="375">
        <v>37</v>
      </c>
      <c r="D40" s="430">
        <v>37</v>
      </c>
    </row>
    <row r="41" spans="1:4" ht="13.5" customHeight="1">
      <c r="A41" s="81" t="s">
        <v>175</v>
      </c>
      <c r="B41" s="350"/>
      <c r="C41" s="375">
        <v>400</v>
      </c>
      <c r="D41" s="430">
        <v>400</v>
      </c>
    </row>
    <row r="42" spans="1:4" ht="13.5" customHeight="1">
      <c r="A42" s="81" t="s">
        <v>176</v>
      </c>
      <c r="B42" s="350"/>
      <c r="C42" s="375">
        <v>50</v>
      </c>
      <c r="D42" s="430">
        <v>50</v>
      </c>
    </row>
    <row r="43" spans="1:4" ht="13.5" customHeight="1">
      <c r="A43" s="81" t="s">
        <v>177</v>
      </c>
      <c r="B43" s="350"/>
      <c r="C43" s="375">
        <v>254</v>
      </c>
      <c r="D43" s="430">
        <v>254</v>
      </c>
    </row>
    <row r="44" spans="1:4" ht="13.5" customHeight="1">
      <c r="A44" s="81" t="s">
        <v>191</v>
      </c>
      <c r="B44" s="350"/>
      <c r="C44" s="375"/>
      <c r="D44" s="430">
        <v>79</v>
      </c>
    </row>
    <row r="45" spans="1:4" ht="13.5" customHeight="1">
      <c r="A45" s="81" t="s">
        <v>230</v>
      </c>
      <c r="B45" s="350"/>
      <c r="C45" s="375"/>
      <c r="D45" s="430"/>
    </row>
    <row r="46" spans="1:4" ht="13.5" customHeight="1">
      <c r="A46" s="81" t="s">
        <v>232</v>
      </c>
      <c r="B46" s="350"/>
      <c r="C46" s="375">
        <v>50</v>
      </c>
      <c r="D46" s="430">
        <v>50</v>
      </c>
    </row>
    <row r="47" spans="1:4" ht="13.5" customHeight="1">
      <c r="A47" s="81" t="s">
        <v>231</v>
      </c>
      <c r="B47" s="350"/>
      <c r="C47" s="375">
        <v>50</v>
      </c>
      <c r="D47" s="430">
        <v>50</v>
      </c>
    </row>
    <row r="48" spans="1:4" ht="13.5" customHeight="1">
      <c r="A48" s="81" t="s">
        <v>192</v>
      </c>
      <c r="B48" s="350"/>
      <c r="C48" s="375">
        <v>200</v>
      </c>
      <c r="D48" s="430">
        <v>200</v>
      </c>
    </row>
    <row r="49" spans="1:4" ht="13.5" customHeight="1">
      <c r="A49" s="81" t="s">
        <v>193</v>
      </c>
      <c r="B49" s="350"/>
      <c r="C49" s="375">
        <v>100</v>
      </c>
      <c r="D49" s="430">
        <v>100</v>
      </c>
    </row>
    <row r="50" spans="1:4" ht="13.5" customHeight="1">
      <c r="A50" s="81" t="s">
        <v>259</v>
      </c>
      <c r="B50" s="350"/>
      <c r="C50" s="375">
        <v>80</v>
      </c>
      <c r="D50" s="430">
        <v>80</v>
      </c>
    </row>
    <row r="51" spans="1:4" ht="13.5" customHeight="1">
      <c r="A51" s="81" t="s">
        <v>260</v>
      </c>
      <c r="B51" s="350"/>
      <c r="C51" s="375">
        <v>10</v>
      </c>
      <c r="D51" s="430">
        <v>10</v>
      </c>
    </row>
    <row r="52" spans="1:4" ht="13.5" customHeight="1">
      <c r="A52" s="81" t="s">
        <v>288</v>
      </c>
      <c r="B52" s="350"/>
      <c r="C52" s="375">
        <v>300</v>
      </c>
      <c r="D52" s="430">
        <v>300</v>
      </c>
    </row>
    <row r="53" spans="1:4" ht="13.5" customHeight="1">
      <c r="A53" s="81" t="s">
        <v>287</v>
      </c>
      <c r="B53" s="350"/>
      <c r="C53" s="375">
        <v>250</v>
      </c>
      <c r="D53" s="430">
        <v>250</v>
      </c>
    </row>
    <row r="54" spans="1:4" ht="13.5" customHeight="1">
      <c r="A54" s="81" t="s">
        <v>307</v>
      </c>
      <c r="B54" s="350"/>
      <c r="C54" s="375"/>
      <c r="D54" s="430">
        <v>1262</v>
      </c>
    </row>
    <row r="55" spans="1:4" ht="13.5" customHeight="1">
      <c r="A55" s="81" t="s">
        <v>263</v>
      </c>
      <c r="B55" s="350"/>
      <c r="C55" s="375">
        <v>285</v>
      </c>
      <c r="D55" s="430">
        <v>285</v>
      </c>
    </row>
    <row r="56" spans="1:4" ht="13.5" customHeight="1">
      <c r="A56" s="83" t="s">
        <v>837</v>
      </c>
      <c r="B56" s="351">
        <f>SUM(B9:B55)</f>
        <v>152766</v>
      </c>
      <c r="C56" s="400">
        <f>SUM(C9:C55)</f>
        <v>163957</v>
      </c>
      <c r="D56" s="431">
        <f>SUM(D9:D55)</f>
        <v>162480</v>
      </c>
    </row>
    <row r="57" spans="1:4" ht="13.5" customHeight="1">
      <c r="A57" s="81"/>
      <c r="B57" s="349"/>
      <c r="C57" s="375"/>
      <c r="D57" s="430"/>
    </row>
    <row r="58" spans="1:4" ht="13.5" customHeight="1">
      <c r="A58" s="83" t="s">
        <v>178</v>
      </c>
      <c r="B58" s="348"/>
      <c r="C58" s="375"/>
      <c r="D58" s="430"/>
    </row>
    <row r="59" spans="1:4" ht="13.5" customHeight="1">
      <c r="A59" s="81" t="s">
        <v>911</v>
      </c>
      <c r="B59" s="348">
        <v>17760</v>
      </c>
      <c r="C59" s="375">
        <v>17760</v>
      </c>
      <c r="D59" s="430">
        <v>17760</v>
      </c>
    </row>
    <row r="60" spans="1:4" ht="13.5" customHeight="1">
      <c r="A60" s="81" t="s">
        <v>940</v>
      </c>
      <c r="B60" s="348">
        <v>1000</v>
      </c>
      <c r="C60" s="375">
        <v>1100</v>
      </c>
      <c r="D60" s="430">
        <v>1100</v>
      </c>
    </row>
    <row r="61" spans="1:4" ht="13.5" customHeight="1">
      <c r="A61" s="81" t="s">
        <v>1001</v>
      </c>
      <c r="B61" s="348">
        <v>2400</v>
      </c>
      <c r="C61" s="375">
        <v>2400</v>
      </c>
      <c r="D61" s="430">
        <v>2442</v>
      </c>
    </row>
    <row r="62" spans="1:4" ht="13.5" customHeight="1">
      <c r="A62" s="81" t="s">
        <v>149</v>
      </c>
      <c r="B62" s="348"/>
      <c r="C62" s="375">
        <v>3000</v>
      </c>
      <c r="D62" s="430">
        <v>3000</v>
      </c>
    </row>
    <row r="63" spans="1:4" ht="13.5" customHeight="1">
      <c r="A63" s="81" t="s">
        <v>150</v>
      </c>
      <c r="B63" s="348"/>
      <c r="C63" s="375">
        <v>939</v>
      </c>
      <c r="D63" s="430">
        <v>939</v>
      </c>
    </row>
    <row r="64" spans="1:4" ht="13.5" customHeight="1">
      <c r="A64" s="81" t="s">
        <v>233</v>
      </c>
      <c r="B64" s="519"/>
      <c r="C64" s="375">
        <v>300</v>
      </c>
      <c r="D64" s="430">
        <v>300</v>
      </c>
    </row>
    <row r="65" spans="1:4" ht="13.5" customHeight="1">
      <c r="A65" s="81" t="s">
        <v>174</v>
      </c>
      <c r="B65" s="349"/>
      <c r="C65" s="375">
        <v>14000</v>
      </c>
      <c r="D65" s="430">
        <v>14000</v>
      </c>
    </row>
    <row r="66" spans="1:4" ht="26.25" customHeight="1">
      <c r="A66" s="81" t="s">
        <v>234</v>
      </c>
      <c r="B66" s="349">
        <v>10000</v>
      </c>
      <c r="C66" s="375">
        <v>10000</v>
      </c>
      <c r="D66" s="430"/>
    </row>
    <row r="67" spans="1:4" ht="13.5" customHeight="1">
      <c r="A67" s="81" t="s">
        <v>235</v>
      </c>
      <c r="B67" s="348"/>
      <c r="C67" s="375"/>
      <c r="D67" s="430">
        <v>1000</v>
      </c>
    </row>
    <row r="68" spans="1:4" ht="13.5" customHeight="1">
      <c r="A68" s="81" t="s">
        <v>236</v>
      </c>
      <c r="B68" s="348"/>
      <c r="C68" s="375"/>
      <c r="D68" s="430">
        <v>1500</v>
      </c>
    </row>
    <row r="69" spans="1:4" ht="13.5" customHeight="1">
      <c r="A69" s="83" t="s">
        <v>837</v>
      </c>
      <c r="B69" s="520">
        <f>SUM(B59:B68)</f>
        <v>31160</v>
      </c>
      <c r="C69" s="400">
        <f>SUM(C59:C68)</f>
        <v>49499</v>
      </c>
      <c r="D69" s="431">
        <f>SUM(D59:D68)</f>
        <v>42041</v>
      </c>
    </row>
    <row r="70" spans="1:4" ht="15" customHeight="1">
      <c r="A70" s="83"/>
      <c r="B70" s="352"/>
      <c r="C70" s="375"/>
      <c r="D70" s="430"/>
    </row>
    <row r="71" spans="1:4" ht="15" customHeight="1" thickBot="1">
      <c r="A71" s="84" t="s">
        <v>773</v>
      </c>
      <c r="B71" s="353">
        <f>SUM(B56+B69)</f>
        <v>183926</v>
      </c>
      <c r="C71" s="433">
        <f>SUM(C56+C69)</f>
        <v>213456</v>
      </c>
      <c r="D71" s="432">
        <f>SUM(D56+D69)</f>
        <v>204521</v>
      </c>
    </row>
    <row r="72" ht="13.5" thickTop="1"/>
  </sheetData>
  <mergeCells count="2">
    <mergeCell ref="A3:D3"/>
    <mergeCell ref="A4:D4"/>
  </mergeCells>
  <printOptions horizontalCentered="1"/>
  <pageMargins left="0.1968503937007874" right="0.2755905511811024" top="0.5" bottom="0.47" header="0.4" footer="0.31496062992125984"/>
  <pageSetup horizontalDpi="300" verticalDpi="300" orientation="portrait" paperSize="9" scale="80" r:id="rId1"/>
  <headerFooter alignWithMargins="0">
    <oddHeader>&amp;L9.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38">
      <selection activeCell="A61" sqref="A61"/>
    </sheetView>
  </sheetViews>
  <sheetFormatPr defaultColWidth="9.00390625" defaultRowHeight="12.75"/>
  <cols>
    <col min="1" max="1" width="59.75390625" style="6" customWidth="1"/>
    <col min="2" max="4" width="14.25390625" style="6" customWidth="1"/>
    <col min="5" max="16384" width="9.125" style="6" customWidth="1"/>
  </cols>
  <sheetData>
    <row r="1" ht="12.75">
      <c r="A1" s="137"/>
    </row>
    <row r="2" spans="1:4" ht="12.75">
      <c r="A2" s="1332" t="s">
        <v>1098</v>
      </c>
      <c r="B2" s="1333"/>
      <c r="C2" s="1333"/>
      <c r="D2" s="1095"/>
    </row>
    <row r="3" spans="1:4" ht="12.75">
      <c r="A3" s="1332" t="s">
        <v>182</v>
      </c>
      <c r="B3" s="1265"/>
      <c r="C3" s="1265"/>
      <c r="D3" s="1095"/>
    </row>
    <row r="4" spans="1:4" ht="12.75">
      <c r="A4" s="1334" t="s">
        <v>248</v>
      </c>
      <c r="B4" s="1095"/>
      <c r="C4" s="1095"/>
      <c r="D4" s="1095"/>
    </row>
    <row r="5" spans="1:3" ht="13.5" thickBot="1">
      <c r="A5" s="266"/>
      <c r="B5" s="263"/>
      <c r="C5" s="263"/>
    </row>
    <row r="6" spans="1:4" ht="13.5" thickTop="1">
      <c r="A6" s="134"/>
      <c r="B6" s="401" t="s">
        <v>789</v>
      </c>
      <c r="C6" s="401" t="s">
        <v>273</v>
      </c>
      <c r="D6" s="434" t="s">
        <v>302</v>
      </c>
    </row>
    <row r="7" spans="1:4" ht="12.75">
      <c r="A7" s="121" t="s">
        <v>1101</v>
      </c>
      <c r="B7" s="376"/>
      <c r="C7" s="52"/>
      <c r="D7" s="429"/>
    </row>
    <row r="8" spans="1:4" ht="12.75">
      <c r="A8" s="21" t="s">
        <v>1099</v>
      </c>
      <c r="B8" s="376">
        <v>15500</v>
      </c>
      <c r="C8" s="376">
        <v>15500</v>
      </c>
      <c r="D8" s="427">
        <v>14970</v>
      </c>
    </row>
    <row r="9" spans="1:4" ht="12.75">
      <c r="A9" s="135" t="s">
        <v>1011</v>
      </c>
      <c r="B9" s="376">
        <v>14000</v>
      </c>
      <c r="C9" s="376">
        <v>14000</v>
      </c>
      <c r="D9" s="427">
        <v>14000</v>
      </c>
    </row>
    <row r="10" spans="1:4" ht="12.75">
      <c r="A10" s="21" t="s">
        <v>938</v>
      </c>
      <c r="B10" s="376">
        <v>2800</v>
      </c>
      <c r="C10" s="376">
        <v>2800</v>
      </c>
      <c r="D10" s="427">
        <v>2069</v>
      </c>
    </row>
    <row r="11" spans="1:4" ht="12.75">
      <c r="A11" s="21" t="s">
        <v>1022</v>
      </c>
      <c r="B11" s="376">
        <v>60000</v>
      </c>
      <c r="C11" s="376">
        <v>62200</v>
      </c>
      <c r="D11" s="427">
        <v>62204</v>
      </c>
    </row>
    <row r="12" spans="1:4" ht="12.75">
      <c r="A12" s="21" t="s">
        <v>1100</v>
      </c>
      <c r="B12" s="376">
        <v>800</v>
      </c>
      <c r="C12" s="376"/>
      <c r="D12" s="427"/>
    </row>
    <row r="13" spans="1:4" ht="12.75">
      <c r="A13" s="21" t="s">
        <v>158</v>
      </c>
      <c r="B13" s="376"/>
      <c r="C13" s="376">
        <v>5789</v>
      </c>
      <c r="D13" s="427">
        <v>5789</v>
      </c>
    </row>
    <row r="14" spans="1:4" ht="12.75">
      <c r="A14" s="21" t="s">
        <v>151</v>
      </c>
      <c r="B14" s="376"/>
      <c r="C14" s="376">
        <v>4465</v>
      </c>
      <c r="D14" s="427">
        <v>4464</v>
      </c>
    </row>
    <row r="15" spans="1:4" ht="12.75">
      <c r="A15" s="21" t="s">
        <v>168</v>
      </c>
      <c r="B15" s="376"/>
      <c r="C15" s="376">
        <v>14664</v>
      </c>
      <c r="D15" s="427">
        <v>10948</v>
      </c>
    </row>
    <row r="16" spans="1:4" ht="12.75">
      <c r="A16" s="21" t="s">
        <v>169</v>
      </c>
      <c r="B16" s="376"/>
      <c r="C16" s="376">
        <v>1768</v>
      </c>
      <c r="D16" s="427">
        <v>1768</v>
      </c>
    </row>
    <row r="17" spans="1:4" ht="12.75">
      <c r="A17" s="21" t="s">
        <v>170</v>
      </c>
      <c r="B17" s="376"/>
      <c r="C17" s="376">
        <v>24924</v>
      </c>
      <c r="D17" s="427">
        <v>24924</v>
      </c>
    </row>
    <row r="18" spans="1:4" ht="12.75">
      <c r="A18" s="21" t="s">
        <v>188</v>
      </c>
      <c r="B18" s="376"/>
      <c r="C18" s="376">
        <v>675</v>
      </c>
      <c r="D18" s="427">
        <v>675</v>
      </c>
    </row>
    <row r="19" spans="1:4" ht="12.75">
      <c r="A19" s="21" t="s">
        <v>189</v>
      </c>
      <c r="B19" s="376"/>
      <c r="C19" s="376">
        <v>3229</v>
      </c>
      <c r="D19" s="427">
        <v>3229</v>
      </c>
    </row>
    <row r="20" spans="1:4" ht="12.75">
      <c r="A20" s="21" t="s">
        <v>195</v>
      </c>
      <c r="B20" s="376"/>
      <c r="C20" s="376">
        <v>221</v>
      </c>
      <c r="D20" s="427">
        <v>221</v>
      </c>
    </row>
    <row r="21" spans="1:4" ht="12.75">
      <c r="A21" s="21" t="s">
        <v>254</v>
      </c>
      <c r="B21" s="376"/>
      <c r="C21" s="376">
        <v>400</v>
      </c>
      <c r="D21" s="427">
        <v>400</v>
      </c>
    </row>
    <row r="22" spans="1:4" ht="12.75">
      <c r="A22" s="21" t="s">
        <v>194</v>
      </c>
      <c r="B22" s="376"/>
      <c r="C22" s="376"/>
      <c r="D22" s="427">
        <v>495</v>
      </c>
    </row>
    <row r="23" spans="1:4" ht="12.75">
      <c r="A23" s="21" t="s">
        <v>255</v>
      </c>
      <c r="B23" s="376"/>
      <c r="C23" s="376">
        <v>332</v>
      </c>
      <c r="D23" s="427">
        <v>331</v>
      </c>
    </row>
    <row r="24" spans="1:4" ht="12.75">
      <c r="A24" s="21" t="s">
        <v>257</v>
      </c>
      <c r="B24" s="376"/>
      <c r="C24" s="376">
        <v>285</v>
      </c>
      <c r="D24" s="427">
        <v>285</v>
      </c>
    </row>
    <row r="25" spans="1:4" ht="12.75">
      <c r="A25" s="21" t="s">
        <v>256</v>
      </c>
      <c r="B25" s="376"/>
      <c r="C25" s="376">
        <v>50</v>
      </c>
      <c r="D25" s="427">
        <v>50</v>
      </c>
    </row>
    <row r="26" spans="1:4" ht="12.75">
      <c r="A26" s="21" t="s">
        <v>586</v>
      </c>
      <c r="B26" s="376"/>
      <c r="C26" s="376"/>
      <c r="D26" s="427">
        <v>15</v>
      </c>
    </row>
    <row r="27" spans="1:4" ht="12.75">
      <c r="A27" s="21" t="s">
        <v>284</v>
      </c>
      <c r="B27" s="376"/>
      <c r="C27" s="376">
        <v>3935</v>
      </c>
      <c r="D27" s="427">
        <v>3935</v>
      </c>
    </row>
    <row r="28" spans="1:4" ht="12.75">
      <c r="A28" s="21" t="s">
        <v>587</v>
      </c>
      <c r="B28" s="376"/>
      <c r="C28" s="376"/>
      <c r="D28" s="427">
        <v>964</v>
      </c>
    </row>
    <row r="29" spans="1:4" ht="12.75">
      <c r="A29" s="21" t="s">
        <v>588</v>
      </c>
      <c r="B29" s="376"/>
      <c r="C29" s="376"/>
      <c r="D29" s="427">
        <v>100</v>
      </c>
    </row>
    <row r="30" spans="1:4" ht="13.5">
      <c r="A30" s="122" t="s">
        <v>837</v>
      </c>
      <c r="B30" s="379">
        <f>SUM(B8:B25)</f>
        <v>93100</v>
      </c>
      <c r="C30" s="379">
        <f>SUM(C8:C27)</f>
        <v>155237</v>
      </c>
      <c r="D30" s="435">
        <f>SUM(D8:D29)</f>
        <v>151836</v>
      </c>
    </row>
    <row r="31" spans="1:4" ht="12.75">
      <c r="A31" s="21"/>
      <c r="B31" s="402"/>
      <c r="C31" s="376"/>
      <c r="D31" s="427"/>
    </row>
    <row r="32" spans="1:5" ht="12.75">
      <c r="A32" s="121" t="s">
        <v>1102</v>
      </c>
      <c r="B32" s="403"/>
      <c r="C32" s="404"/>
      <c r="D32" s="436"/>
      <c r="E32" s="123"/>
    </row>
    <row r="33" spans="1:4" ht="12.75">
      <c r="A33" s="135" t="s">
        <v>1105</v>
      </c>
      <c r="B33" s="376">
        <v>30329</v>
      </c>
      <c r="C33" s="376">
        <v>30329</v>
      </c>
      <c r="D33" s="427">
        <v>30329</v>
      </c>
    </row>
    <row r="34" spans="1:4" ht="12.75">
      <c r="A34" s="135" t="s">
        <v>1036</v>
      </c>
      <c r="B34" s="376">
        <v>9454</v>
      </c>
      <c r="C34" s="376">
        <v>13273</v>
      </c>
      <c r="D34" s="427">
        <v>13273</v>
      </c>
    </row>
    <row r="35" spans="1:4" ht="12.75">
      <c r="A35" s="135" t="s">
        <v>1037</v>
      </c>
      <c r="B35" s="376">
        <v>29564</v>
      </c>
      <c r="C35" s="376">
        <v>28314</v>
      </c>
      <c r="D35" s="427">
        <v>28315</v>
      </c>
    </row>
    <row r="36" spans="1:4" ht="12.75">
      <c r="A36" s="135" t="s">
        <v>1106</v>
      </c>
      <c r="B36" s="376">
        <v>29309</v>
      </c>
      <c r="C36" s="376"/>
      <c r="D36" s="427"/>
    </row>
    <row r="37" spans="1:4" ht="12.75">
      <c r="A37" s="135" t="s">
        <v>1107</v>
      </c>
      <c r="B37" s="376">
        <v>5317</v>
      </c>
      <c r="C37" s="376">
        <v>886</v>
      </c>
      <c r="D37" s="427"/>
    </row>
    <row r="38" spans="1:4" ht="12.75">
      <c r="A38" s="135" t="s">
        <v>156</v>
      </c>
      <c r="B38" s="376"/>
      <c r="C38" s="376">
        <v>1000</v>
      </c>
      <c r="D38" s="427">
        <v>1000</v>
      </c>
    </row>
    <row r="39" spans="1:4" ht="12.75">
      <c r="A39" s="135" t="s">
        <v>171</v>
      </c>
      <c r="B39" s="376"/>
      <c r="C39" s="376">
        <v>3506</v>
      </c>
      <c r="D39" s="427"/>
    </row>
    <row r="40" spans="1:4" ht="12.75">
      <c r="A40" s="135" t="s">
        <v>172</v>
      </c>
      <c r="B40" s="376"/>
      <c r="C40" s="376">
        <v>1424</v>
      </c>
      <c r="D40" s="427"/>
    </row>
    <row r="41" spans="1:4" ht="12.75">
      <c r="A41" s="135" t="s">
        <v>261</v>
      </c>
      <c r="B41" s="376"/>
      <c r="C41" s="376">
        <v>46400</v>
      </c>
      <c r="D41" s="427">
        <v>39620</v>
      </c>
    </row>
    <row r="42" spans="1:4" ht="12.75">
      <c r="A42" s="135" t="s">
        <v>589</v>
      </c>
      <c r="B42" s="376"/>
      <c r="C42" s="376"/>
      <c r="D42" s="427">
        <v>100</v>
      </c>
    </row>
    <row r="43" spans="1:4" ht="13.5">
      <c r="A43" s="122" t="s">
        <v>837</v>
      </c>
      <c r="B43" s="528">
        <f>SUM(B33:B41)</f>
        <v>103973</v>
      </c>
      <c r="C43" s="528">
        <f>SUM(C33:C41)</f>
        <v>125132</v>
      </c>
      <c r="D43" s="529">
        <f>SUM(D33:D42)</f>
        <v>112637</v>
      </c>
    </row>
    <row r="44" spans="1:4" ht="13.5">
      <c r="A44" s="122"/>
      <c r="B44" s="379"/>
      <c r="C44" s="379"/>
      <c r="D44" s="435"/>
    </row>
    <row r="45" spans="1:4" ht="12.75">
      <c r="A45" s="121" t="s">
        <v>173</v>
      </c>
      <c r="B45" s="379"/>
      <c r="C45" s="379">
        <v>2265</v>
      </c>
      <c r="D45" s="435"/>
    </row>
    <row r="46" spans="1:4" ht="12.75">
      <c r="A46" s="21" t="s">
        <v>1100</v>
      </c>
      <c r="B46" s="379"/>
      <c r="C46" s="376">
        <v>1286</v>
      </c>
      <c r="D46" s="427">
        <v>1286</v>
      </c>
    </row>
    <row r="47" spans="1:4" ht="12.75">
      <c r="A47" s="21" t="s">
        <v>190</v>
      </c>
      <c r="B47" s="379"/>
      <c r="C47" s="376">
        <v>180</v>
      </c>
      <c r="D47" s="427">
        <v>180</v>
      </c>
    </row>
    <row r="48" spans="1:4" ht="12.75">
      <c r="A48" s="21" t="s">
        <v>285</v>
      </c>
      <c r="B48" s="379"/>
      <c r="C48" s="376">
        <v>799</v>
      </c>
      <c r="D48" s="427">
        <v>799</v>
      </c>
    </row>
    <row r="49" spans="1:4" ht="12.75">
      <c r="A49" s="21" t="s">
        <v>55</v>
      </c>
      <c r="B49" s="379"/>
      <c r="C49" s="376"/>
      <c r="D49" s="427">
        <v>150</v>
      </c>
    </row>
    <row r="50" spans="1:4" ht="13.5">
      <c r="A50" s="122" t="s">
        <v>837</v>
      </c>
      <c r="B50" s="528">
        <f>SUM(B46:B48)</f>
        <v>0</v>
      </c>
      <c r="C50" s="528">
        <f>SUM(C46:C48)</f>
        <v>2265</v>
      </c>
      <c r="D50" s="529">
        <f>SUM(D46:D49)</f>
        <v>2415</v>
      </c>
    </row>
    <row r="51" spans="1:4" ht="13.5">
      <c r="A51" s="122"/>
      <c r="B51" s="379"/>
      <c r="C51" s="376"/>
      <c r="D51" s="427"/>
    </row>
    <row r="52" spans="1:4" ht="12.75">
      <c r="A52" s="121" t="s">
        <v>1103</v>
      </c>
      <c r="B52" s="379"/>
      <c r="C52" s="376"/>
      <c r="D52" s="427"/>
    </row>
    <row r="53" spans="1:4" ht="12.75">
      <c r="A53" s="135" t="s">
        <v>1029</v>
      </c>
      <c r="B53" s="376">
        <v>22060</v>
      </c>
      <c r="C53" s="376">
        <v>22060</v>
      </c>
      <c r="D53" s="427">
        <v>23183</v>
      </c>
    </row>
    <row r="54" spans="1:4" ht="12.75">
      <c r="A54" s="135" t="s">
        <v>1030</v>
      </c>
      <c r="B54" s="376">
        <v>4300</v>
      </c>
      <c r="C54" s="376">
        <v>4300</v>
      </c>
      <c r="D54" s="427">
        <v>5140</v>
      </c>
    </row>
    <row r="55" spans="1:4" ht="12.75">
      <c r="A55" s="21" t="s">
        <v>1104</v>
      </c>
      <c r="B55" s="376">
        <v>36000</v>
      </c>
      <c r="C55" s="376"/>
      <c r="D55" s="427"/>
    </row>
    <row r="56" spans="1:4" ht="12.75">
      <c r="A56" s="21" t="s">
        <v>308</v>
      </c>
      <c r="B56" s="376"/>
      <c r="C56" s="376">
        <v>49000</v>
      </c>
      <c r="D56" s="427">
        <v>49959</v>
      </c>
    </row>
    <row r="57" spans="1:4" ht="12.75">
      <c r="A57" s="21" t="s">
        <v>262</v>
      </c>
      <c r="B57" s="376"/>
      <c r="C57" s="376">
        <v>3800</v>
      </c>
      <c r="D57" s="427">
        <v>3800</v>
      </c>
    </row>
    <row r="58" spans="1:4" ht="12.75">
      <c r="A58" s="21" t="s">
        <v>286</v>
      </c>
      <c r="B58" s="376"/>
      <c r="C58" s="376">
        <v>5000</v>
      </c>
      <c r="D58" s="427">
        <v>5000</v>
      </c>
    </row>
    <row r="59" spans="1:4" ht="13.5">
      <c r="A59" s="122" t="s">
        <v>837</v>
      </c>
      <c r="B59" s="379">
        <f>SUM(B53:B56)</f>
        <v>62360</v>
      </c>
      <c r="C59" s="379">
        <f>SUM(C53:C58)</f>
        <v>84160</v>
      </c>
      <c r="D59" s="435">
        <f>SUM(D53:D58)</f>
        <v>87082</v>
      </c>
    </row>
    <row r="60" spans="1:4" ht="12.75">
      <c r="A60" s="21"/>
      <c r="B60" s="52"/>
      <c r="C60" s="376"/>
      <c r="D60" s="427"/>
    </row>
    <row r="61" spans="1:4" ht="13.5" thickBot="1">
      <c r="A61" s="136" t="s">
        <v>773</v>
      </c>
      <c r="B61" s="23">
        <f>SUM(B30+B43+B50+B59)</f>
        <v>259433</v>
      </c>
      <c r="C61" s="23">
        <f>SUM(C30+C43+C50+C59)</f>
        <v>366794</v>
      </c>
      <c r="D61" s="437">
        <f>SUM(D30+D43+D50+D59)</f>
        <v>353970</v>
      </c>
    </row>
    <row r="62" ht="13.5" thickTop="1"/>
  </sheetData>
  <mergeCells count="3">
    <mergeCell ref="A2:D2"/>
    <mergeCell ref="A3:D3"/>
    <mergeCell ref="A4:D4"/>
  </mergeCells>
  <printOptions horizontalCentered="1"/>
  <pageMargins left="0.33" right="0.48" top="0.33" bottom="0.22" header="0.23" footer="0.17"/>
  <pageSetup horizontalDpi="300" verticalDpi="300" orientation="portrait" paperSize="9" scale="85" r:id="rId1"/>
  <headerFooter alignWithMargins="0">
    <oddHeader>&amp;L10.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5" sqref="A5:B6"/>
    </sheetView>
  </sheetViews>
  <sheetFormatPr defaultColWidth="9.00390625" defaultRowHeight="12.75"/>
  <cols>
    <col min="1" max="1" width="6.625" style="787" customWidth="1"/>
    <col min="2" max="2" width="65.625" style="787" customWidth="1"/>
    <col min="3" max="3" width="15.25390625" style="787" customWidth="1"/>
    <col min="4" max="4" width="12.125" style="787" customWidth="1"/>
    <col min="5" max="5" width="11.625" style="787" customWidth="1"/>
    <col min="6" max="6" width="11.375" style="787" customWidth="1"/>
    <col min="7" max="7" width="13.25390625" style="787" customWidth="1"/>
    <col min="8" max="8" width="12.75390625" style="787" customWidth="1"/>
    <col min="9" max="9" width="12.00390625" style="787" customWidth="1"/>
    <col min="10" max="16384" width="9.125" style="787" customWidth="1"/>
  </cols>
  <sheetData>
    <row r="1" spans="1:9" ht="15.75">
      <c r="A1" s="1106" t="s">
        <v>1169</v>
      </c>
      <c r="B1" s="1095"/>
      <c r="C1" s="1095"/>
      <c r="D1" s="1095"/>
      <c r="E1" s="1095"/>
      <c r="F1" s="1095"/>
      <c r="G1" s="1095"/>
      <c r="H1" s="1095"/>
      <c r="I1" s="1095"/>
    </row>
    <row r="2" spans="1:9" ht="15.75">
      <c r="A2" s="880"/>
      <c r="B2" s="881"/>
      <c r="C2" s="263"/>
      <c r="D2" s="263"/>
      <c r="E2" s="263"/>
      <c r="F2" s="263"/>
      <c r="G2" s="263"/>
      <c r="H2" s="263"/>
      <c r="I2" s="263"/>
    </row>
    <row r="3" spans="1:9" ht="15.75">
      <c r="A3" s="1085" t="s">
        <v>1177</v>
      </c>
      <c r="B3" s="1086"/>
      <c r="C3" s="263"/>
      <c r="D3" s="263"/>
      <c r="E3" s="263"/>
      <c r="F3" s="263"/>
      <c r="G3" s="263"/>
      <c r="H3" s="263"/>
      <c r="I3" s="263"/>
    </row>
    <row r="4" spans="2:6" ht="16.5" thickBot="1">
      <c r="B4" s="788"/>
      <c r="C4" s="788"/>
      <c r="D4" s="788"/>
      <c r="E4" s="788"/>
      <c r="F4" s="788"/>
    </row>
    <row r="5" spans="1:9" s="788" customFormat="1" ht="15.75" customHeight="1" thickTop="1">
      <c r="A5" s="1107" t="s">
        <v>590</v>
      </c>
      <c r="B5" s="1108"/>
      <c r="C5" s="1111" t="s">
        <v>591</v>
      </c>
      <c r="D5" s="1079" t="s">
        <v>135</v>
      </c>
      <c r="E5" s="1080"/>
      <c r="F5" s="1081" t="s">
        <v>592</v>
      </c>
      <c r="G5" s="1083" t="s">
        <v>593</v>
      </c>
      <c r="H5" s="1066" t="s">
        <v>594</v>
      </c>
      <c r="I5" s="1104" t="s">
        <v>595</v>
      </c>
    </row>
    <row r="6" spans="1:9" s="788" customFormat="1" ht="33.75" customHeight="1">
      <c r="A6" s="1109"/>
      <c r="B6" s="1110"/>
      <c r="C6" s="1112"/>
      <c r="D6" s="789" t="s">
        <v>596</v>
      </c>
      <c r="E6" s="789" t="s">
        <v>597</v>
      </c>
      <c r="F6" s="1082"/>
      <c r="G6" s="1084"/>
      <c r="H6" s="1067"/>
      <c r="I6" s="1105"/>
    </row>
    <row r="7" spans="1:9" s="788" customFormat="1" ht="15.75" customHeight="1">
      <c r="A7" s="790">
        <v>1</v>
      </c>
      <c r="B7" s="52" t="s">
        <v>598</v>
      </c>
      <c r="C7" s="52" t="s">
        <v>599</v>
      </c>
      <c r="D7" s="791">
        <v>1996</v>
      </c>
      <c r="E7" s="792">
        <v>3690000</v>
      </c>
      <c r="F7" s="793">
        <v>2006</v>
      </c>
      <c r="G7" s="376">
        <v>369000</v>
      </c>
      <c r="H7" s="24">
        <v>0</v>
      </c>
      <c r="I7" s="794">
        <v>369000</v>
      </c>
    </row>
    <row r="8" spans="1:9" ht="15.75" customHeight="1">
      <c r="A8" s="790">
        <v>2</v>
      </c>
      <c r="B8" s="52" t="s">
        <v>600</v>
      </c>
      <c r="C8" s="52" t="s">
        <v>599</v>
      </c>
      <c r="D8" s="791">
        <v>1997</v>
      </c>
      <c r="E8" s="792">
        <v>9090000</v>
      </c>
      <c r="F8" s="793">
        <v>2007</v>
      </c>
      <c r="G8" s="376">
        <v>1818000</v>
      </c>
      <c r="H8" s="24">
        <v>909000</v>
      </c>
      <c r="I8" s="794">
        <v>909000</v>
      </c>
    </row>
    <row r="9" spans="1:9" ht="15.75" customHeight="1">
      <c r="A9" s="790">
        <v>3</v>
      </c>
      <c r="B9" s="52" t="s">
        <v>601</v>
      </c>
      <c r="C9" s="52" t="s">
        <v>602</v>
      </c>
      <c r="D9" s="791">
        <v>1999</v>
      </c>
      <c r="E9" s="792">
        <v>19150000</v>
      </c>
      <c r="F9" s="793">
        <v>2009</v>
      </c>
      <c r="G9" s="376">
        <v>7950000</v>
      </c>
      <c r="H9" s="24">
        <v>5750000</v>
      </c>
      <c r="I9" s="794">
        <v>2200000</v>
      </c>
    </row>
    <row r="10" spans="1:9" ht="15.75" customHeight="1">
      <c r="A10" s="790">
        <v>4</v>
      </c>
      <c r="B10" s="52" t="s">
        <v>603</v>
      </c>
      <c r="C10" s="52" t="s">
        <v>599</v>
      </c>
      <c r="D10" s="791">
        <v>2001</v>
      </c>
      <c r="E10" s="792">
        <v>255190000</v>
      </c>
      <c r="F10" s="793">
        <v>2011</v>
      </c>
      <c r="G10" s="376">
        <v>255190000</v>
      </c>
      <c r="H10" s="24">
        <v>255190000</v>
      </c>
      <c r="I10" s="794"/>
    </row>
    <row r="11" spans="1:9" ht="15.75" customHeight="1">
      <c r="A11" s="790">
        <v>5</v>
      </c>
      <c r="B11" s="52" t="s">
        <v>604</v>
      </c>
      <c r="C11" s="52" t="s">
        <v>599</v>
      </c>
      <c r="D11" s="791">
        <v>2002</v>
      </c>
      <c r="E11" s="792">
        <v>13130000</v>
      </c>
      <c r="F11" s="793">
        <v>2012</v>
      </c>
      <c r="G11" s="376">
        <v>10210000</v>
      </c>
      <c r="H11" s="24">
        <v>8750000</v>
      </c>
      <c r="I11" s="794">
        <v>1460000</v>
      </c>
    </row>
    <row r="12" spans="1:9" ht="15.75" customHeight="1">
      <c r="A12" s="790">
        <v>6</v>
      </c>
      <c r="B12" s="52" t="s">
        <v>605</v>
      </c>
      <c r="C12" s="52" t="s">
        <v>599</v>
      </c>
      <c r="D12" s="791">
        <v>2001</v>
      </c>
      <c r="E12" s="792">
        <v>80000000</v>
      </c>
      <c r="F12" s="793">
        <v>2006</v>
      </c>
      <c r="G12" s="376">
        <v>20000000</v>
      </c>
      <c r="H12" s="24">
        <v>0</v>
      </c>
      <c r="I12" s="794">
        <v>20000000</v>
      </c>
    </row>
    <row r="13" spans="1:9" ht="15.75" customHeight="1">
      <c r="A13" s="790">
        <v>7</v>
      </c>
      <c r="B13" s="52" t="s">
        <v>606</v>
      </c>
      <c r="C13" s="52" t="s">
        <v>599</v>
      </c>
      <c r="D13" s="791">
        <v>2003</v>
      </c>
      <c r="E13" s="792">
        <v>60000000</v>
      </c>
      <c r="F13" s="793">
        <v>2009</v>
      </c>
      <c r="G13" s="376">
        <v>42500000</v>
      </c>
      <c r="H13" s="24">
        <v>32500000</v>
      </c>
      <c r="I13" s="794">
        <v>10000000</v>
      </c>
    </row>
    <row r="14" spans="1:9" ht="15.75" customHeight="1">
      <c r="A14" s="790">
        <v>8</v>
      </c>
      <c r="B14" s="52" t="s">
        <v>607</v>
      </c>
      <c r="C14" s="52" t="s">
        <v>608</v>
      </c>
      <c r="D14" s="791">
        <v>2005</v>
      </c>
      <c r="E14" s="792">
        <v>2300000</v>
      </c>
      <c r="F14" s="793">
        <v>2006</v>
      </c>
      <c r="G14" s="376">
        <v>1347199</v>
      </c>
      <c r="H14" s="24">
        <v>0</v>
      </c>
      <c r="I14" s="794">
        <v>1347199</v>
      </c>
    </row>
    <row r="15" spans="1:9" ht="15.75" customHeight="1">
      <c r="A15" s="790">
        <v>9</v>
      </c>
      <c r="B15" s="52" t="s">
        <v>609</v>
      </c>
      <c r="C15" s="52" t="s">
        <v>610</v>
      </c>
      <c r="D15" s="791">
        <v>2002</v>
      </c>
      <c r="E15" s="792">
        <v>5000000</v>
      </c>
      <c r="F15" s="793">
        <v>2008</v>
      </c>
      <c r="G15" s="376">
        <v>5000000</v>
      </c>
      <c r="H15" s="24">
        <v>5000000</v>
      </c>
      <c r="I15" s="794"/>
    </row>
    <row r="16" spans="1:9" ht="15.75" customHeight="1">
      <c r="A16" s="795">
        <v>11</v>
      </c>
      <c r="B16" s="796" t="s">
        <v>611</v>
      </c>
      <c r="C16" s="796" t="s">
        <v>599</v>
      </c>
      <c r="D16" s="797">
        <v>2005</v>
      </c>
      <c r="E16" s="798">
        <v>120000000</v>
      </c>
      <c r="F16" s="799">
        <v>2006</v>
      </c>
      <c r="G16" s="800">
        <v>120000000</v>
      </c>
      <c r="H16" s="801">
        <v>0</v>
      </c>
      <c r="I16" s="802">
        <v>120000000</v>
      </c>
    </row>
    <row r="17" spans="1:9" ht="15.75" customHeight="1">
      <c r="A17" s="795"/>
      <c r="B17" s="796" t="s">
        <v>612</v>
      </c>
      <c r="C17" s="796" t="s">
        <v>602</v>
      </c>
      <c r="D17" s="797"/>
      <c r="E17" s="798"/>
      <c r="F17" s="799"/>
      <c r="G17" s="800"/>
      <c r="H17" s="801"/>
      <c r="I17" s="802"/>
    </row>
    <row r="18" spans="1:9" ht="15.75" customHeight="1">
      <c r="A18" s="795">
        <v>12</v>
      </c>
      <c r="B18" s="796" t="s">
        <v>636</v>
      </c>
      <c r="C18" s="796"/>
      <c r="D18" s="797">
        <v>2005</v>
      </c>
      <c r="E18" s="798">
        <v>9294665</v>
      </c>
      <c r="F18" s="799">
        <v>2015</v>
      </c>
      <c r="G18" s="800">
        <v>9294665</v>
      </c>
      <c r="H18" s="801">
        <v>6525665</v>
      </c>
      <c r="I18" s="802">
        <v>2769000</v>
      </c>
    </row>
    <row r="19" spans="1:9" ht="15.75" customHeight="1">
      <c r="A19" s="795"/>
      <c r="B19" s="803"/>
      <c r="C19" s="803"/>
      <c r="D19" s="797">
        <v>2006</v>
      </c>
      <c r="E19" s="798">
        <v>26705335</v>
      </c>
      <c r="F19" s="799">
        <v>2015</v>
      </c>
      <c r="G19" s="800"/>
      <c r="H19" s="801">
        <v>26705335</v>
      </c>
      <c r="I19" s="802"/>
    </row>
    <row r="20" spans="1:9" ht="15.75" customHeight="1">
      <c r="A20" s="795">
        <v>13</v>
      </c>
      <c r="B20" s="796" t="s">
        <v>637</v>
      </c>
      <c r="C20" s="796"/>
      <c r="D20" s="797">
        <v>2005</v>
      </c>
      <c r="E20" s="798">
        <v>48924566</v>
      </c>
      <c r="F20" s="799">
        <v>2015</v>
      </c>
      <c r="G20" s="800">
        <v>48924566</v>
      </c>
      <c r="H20" s="801">
        <v>44001566</v>
      </c>
      <c r="I20" s="802">
        <v>4923000</v>
      </c>
    </row>
    <row r="21" spans="1:9" ht="15.75" customHeight="1">
      <c r="A21" s="693"/>
      <c r="B21" s="803"/>
      <c r="C21" s="804"/>
      <c r="D21" s="797">
        <v>2006</v>
      </c>
      <c r="E21" s="798">
        <v>14666881</v>
      </c>
      <c r="F21" s="799">
        <v>2015</v>
      </c>
      <c r="G21" s="800"/>
      <c r="H21" s="801">
        <v>14666881</v>
      </c>
      <c r="I21" s="802"/>
    </row>
    <row r="22" spans="1:9" ht="15.75" customHeight="1">
      <c r="A22" s="795"/>
      <c r="B22" s="675"/>
      <c r="C22" s="803"/>
      <c r="D22" s="797">
        <v>2007</v>
      </c>
      <c r="E22" s="798">
        <v>408553</v>
      </c>
      <c r="F22" s="799"/>
      <c r="G22" s="800"/>
      <c r="H22" s="801"/>
      <c r="I22" s="802"/>
    </row>
    <row r="23" spans="1:9" ht="15.75" customHeight="1">
      <c r="A23" s="795" t="s">
        <v>638</v>
      </c>
      <c r="B23" s="52" t="s">
        <v>639</v>
      </c>
      <c r="C23" s="796" t="s">
        <v>599</v>
      </c>
      <c r="D23" s="797">
        <v>2006</v>
      </c>
      <c r="E23" s="798">
        <v>100000000</v>
      </c>
      <c r="F23" s="799" t="s">
        <v>640</v>
      </c>
      <c r="G23" s="805"/>
      <c r="H23" s="801">
        <v>100000000</v>
      </c>
      <c r="I23" s="802"/>
    </row>
    <row r="24" spans="1:9" ht="15.75" customHeight="1">
      <c r="A24" s="795">
        <v>15</v>
      </c>
      <c r="B24" s="796" t="s">
        <v>641</v>
      </c>
      <c r="C24" s="796" t="s">
        <v>602</v>
      </c>
      <c r="D24" s="797">
        <v>2006</v>
      </c>
      <c r="E24" s="798">
        <v>154085803</v>
      </c>
      <c r="F24" s="799">
        <v>2026</v>
      </c>
      <c r="G24" s="805"/>
      <c r="H24" s="801">
        <v>154085803</v>
      </c>
      <c r="I24" s="802"/>
    </row>
    <row r="25" spans="1:9" ht="15.75" customHeight="1">
      <c r="A25" s="795"/>
      <c r="B25" s="803"/>
      <c r="C25" s="803"/>
      <c r="D25" s="797">
        <v>2007</v>
      </c>
      <c r="E25" s="798">
        <v>15914197</v>
      </c>
      <c r="F25" s="799"/>
      <c r="G25" s="805"/>
      <c r="H25" s="801"/>
      <c r="I25" s="802"/>
    </row>
    <row r="26" spans="1:9" ht="15.75" customHeight="1">
      <c r="A26" s="795">
        <v>16</v>
      </c>
      <c r="B26" s="796" t="s">
        <v>642</v>
      </c>
      <c r="C26" s="796" t="s">
        <v>602</v>
      </c>
      <c r="D26" s="797">
        <v>2006</v>
      </c>
      <c r="E26" s="798">
        <v>46423603</v>
      </c>
      <c r="F26" s="799">
        <v>2021</v>
      </c>
      <c r="G26" s="805"/>
      <c r="H26" s="801">
        <v>46423603</v>
      </c>
      <c r="I26" s="802"/>
    </row>
    <row r="27" spans="1:9" ht="15.75" customHeight="1">
      <c r="A27" s="795"/>
      <c r="B27" s="675"/>
      <c r="C27" s="675"/>
      <c r="D27" s="797">
        <v>2007</v>
      </c>
      <c r="E27" s="798">
        <v>243050397</v>
      </c>
      <c r="F27" s="799">
        <v>2021</v>
      </c>
      <c r="G27" s="805"/>
      <c r="H27" s="806"/>
      <c r="I27" s="802"/>
    </row>
    <row r="28" spans="1:9" ht="15.75" customHeight="1">
      <c r="A28" s="795">
        <v>17</v>
      </c>
      <c r="B28" s="52" t="s">
        <v>643</v>
      </c>
      <c r="C28" s="675" t="s">
        <v>644</v>
      </c>
      <c r="D28" s="797">
        <v>2006</v>
      </c>
      <c r="E28" s="798">
        <v>5680000</v>
      </c>
      <c r="F28" s="799">
        <v>2012</v>
      </c>
      <c r="G28" s="805"/>
      <c r="H28" s="801">
        <v>5361731</v>
      </c>
      <c r="I28" s="802">
        <v>318269</v>
      </c>
    </row>
    <row r="29" spans="1:9" ht="15.75" customHeight="1">
      <c r="A29" s="795">
        <v>18</v>
      </c>
      <c r="B29" s="52" t="s">
        <v>645</v>
      </c>
      <c r="C29" s="52"/>
      <c r="D29" s="797"/>
      <c r="E29" s="798"/>
      <c r="F29" s="799"/>
      <c r="G29" s="805"/>
      <c r="H29" s="806"/>
      <c r="I29" s="802"/>
    </row>
    <row r="30" spans="1:9" ht="15.75" customHeight="1">
      <c r="A30" s="795"/>
      <c r="B30" s="803" t="s">
        <v>646</v>
      </c>
      <c r="C30" s="803"/>
      <c r="D30" s="797"/>
      <c r="E30" s="798"/>
      <c r="F30" s="799"/>
      <c r="G30" s="805"/>
      <c r="H30" s="806"/>
      <c r="I30" s="802"/>
    </row>
    <row r="31" spans="1:9" ht="15.75" customHeight="1">
      <c r="A31" s="795"/>
      <c r="B31" s="803" t="s">
        <v>647</v>
      </c>
      <c r="C31" s="803" t="s">
        <v>599</v>
      </c>
      <c r="D31" s="797">
        <v>2006</v>
      </c>
      <c r="E31" s="798">
        <v>71497496</v>
      </c>
      <c r="F31" s="799">
        <v>2026</v>
      </c>
      <c r="G31" s="805"/>
      <c r="H31" s="801">
        <v>71497496</v>
      </c>
      <c r="I31" s="802"/>
    </row>
    <row r="32" spans="1:9" ht="15.75" customHeight="1">
      <c r="A32" s="795"/>
      <c r="B32" s="803" t="s">
        <v>648</v>
      </c>
      <c r="C32" s="803"/>
      <c r="D32" s="797">
        <v>2007</v>
      </c>
      <c r="E32" s="798">
        <v>38502504</v>
      </c>
      <c r="F32" s="799">
        <v>2026</v>
      </c>
      <c r="G32" s="805"/>
      <c r="H32" s="801"/>
      <c r="I32" s="802"/>
    </row>
    <row r="33" spans="1:9" ht="15.75" customHeight="1">
      <c r="A33" s="795"/>
      <c r="B33" s="803" t="s">
        <v>649</v>
      </c>
      <c r="C33" s="803" t="s">
        <v>599</v>
      </c>
      <c r="D33" s="797">
        <v>2006</v>
      </c>
      <c r="E33" s="798">
        <v>100000000</v>
      </c>
      <c r="F33" s="799">
        <v>2016</v>
      </c>
      <c r="G33" s="805"/>
      <c r="H33" s="801">
        <v>100000000</v>
      </c>
      <c r="I33" s="802"/>
    </row>
    <row r="34" spans="1:9" ht="15.75" customHeight="1">
      <c r="A34" s="795"/>
      <c r="B34" s="803"/>
      <c r="C34" s="803"/>
      <c r="D34" s="797"/>
      <c r="E34" s="798"/>
      <c r="F34" s="799"/>
      <c r="G34" s="805"/>
      <c r="H34" s="801"/>
      <c r="I34" s="802"/>
    </row>
    <row r="35" spans="1:9" ht="15.75" customHeight="1" thickBot="1">
      <c r="A35" s="807"/>
      <c r="B35" s="704" t="s">
        <v>837</v>
      </c>
      <c r="C35" s="704"/>
      <c r="D35" s="808"/>
      <c r="E35" s="809"/>
      <c r="F35" s="809"/>
      <c r="G35" s="810">
        <f>SUM(G7:G33)</f>
        <v>522603430</v>
      </c>
      <c r="H35" s="811">
        <f>SUM(H7:H33)</f>
        <v>877367080</v>
      </c>
      <c r="I35" s="812">
        <f>SUM(I7:I33)</f>
        <v>164295468</v>
      </c>
    </row>
    <row r="36" spans="1:9" ht="16.5" thickTop="1">
      <c r="A36" s="2"/>
      <c r="B36" s="9"/>
      <c r="C36" s="9"/>
      <c r="D36" s="882"/>
      <c r="E36" s="883"/>
      <c r="F36" s="883"/>
      <c r="G36" s="884"/>
      <c r="H36" s="884"/>
      <c r="I36" s="888"/>
    </row>
    <row r="37" spans="1:2" ht="15.75">
      <c r="A37" s="1087" t="s">
        <v>1174</v>
      </c>
      <c r="B37" s="1087"/>
    </row>
    <row r="38" ht="16.5" thickBot="1"/>
    <row r="39" spans="1:7" ht="16.5" thickTop="1">
      <c r="A39" s="722"/>
      <c r="B39" s="1069" t="s">
        <v>845</v>
      </c>
      <c r="C39" s="1090" t="s">
        <v>1176</v>
      </c>
      <c r="D39" s="1068" t="s">
        <v>1170</v>
      </c>
      <c r="E39" s="1068" t="s">
        <v>1171</v>
      </c>
      <c r="F39" s="1068" t="s">
        <v>1178</v>
      </c>
      <c r="G39" s="1088" t="s">
        <v>1172</v>
      </c>
    </row>
    <row r="40" spans="1:7" ht="33.75" customHeight="1">
      <c r="A40" s="722"/>
      <c r="B40" s="1070"/>
      <c r="C40" s="1065"/>
      <c r="D40" s="1065"/>
      <c r="E40" s="1065"/>
      <c r="F40" s="1065"/>
      <c r="G40" s="1089"/>
    </row>
    <row r="41" spans="1:7" ht="16.5" thickBot="1">
      <c r="A41" s="722"/>
      <c r="B41" s="677" t="s">
        <v>1175</v>
      </c>
      <c r="C41" s="885">
        <v>2007</v>
      </c>
      <c r="D41" s="886">
        <v>486265</v>
      </c>
      <c r="E41" s="886">
        <v>24660</v>
      </c>
      <c r="F41" s="886">
        <v>294091</v>
      </c>
      <c r="G41" s="887">
        <v>167514</v>
      </c>
    </row>
    <row r="42" ht="16.5" thickTop="1"/>
  </sheetData>
  <mergeCells count="16">
    <mergeCell ref="A37:B37"/>
    <mergeCell ref="G39:G40"/>
    <mergeCell ref="C39:C40"/>
    <mergeCell ref="H5:H6"/>
    <mergeCell ref="D39:D40"/>
    <mergeCell ref="E39:E40"/>
    <mergeCell ref="F39:F40"/>
    <mergeCell ref="B39:B40"/>
    <mergeCell ref="I5:I6"/>
    <mergeCell ref="A1:I1"/>
    <mergeCell ref="A5:B6"/>
    <mergeCell ref="C5:C6"/>
    <mergeCell ref="D5:E5"/>
    <mergeCell ref="F5:F6"/>
    <mergeCell ref="G5:G6"/>
    <mergeCell ref="A3:B3"/>
  </mergeCells>
  <printOptions horizontalCentered="1"/>
  <pageMargins left="0.35433070866141736" right="0.7874015748031497" top="0.29" bottom="0.23" header="0.16" footer="0.15"/>
  <pageSetup horizontalDpi="600" verticalDpi="600" orientation="landscape" paperSize="9" scale="80" r:id="rId1"/>
  <headerFooter alignWithMargins="0">
    <oddHeader>&amp;L13.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E7">
      <selection activeCell="L20" sqref="L20"/>
    </sheetView>
  </sheetViews>
  <sheetFormatPr defaultColWidth="9.00390625" defaultRowHeight="12.75"/>
  <cols>
    <col min="1" max="1" width="31.00390625" style="0" customWidth="1"/>
    <col min="2" max="2" width="11.25390625" style="0" customWidth="1"/>
    <col min="4" max="4" width="8.375" style="0" customWidth="1"/>
    <col min="6" max="6" width="8.375" style="0" customWidth="1"/>
    <col min="7" max="7" width="7.875" style="0" customWidth="1"/>
    <col min="8" max="8" width="8.375" style="0" customWidth="1"/>
    <col min="9" max="9" width="7.75390625" style="0" customWidth="1"/>
    <col min="10" max="10" width="9.75390625" style="0" customWidth="1"/>
    <col min="11" max="11" width="8.75390625" style="0" customWidth="1"/>
    <col min="12" max="12" width="9.00390625" style="0" customWidth="1"/>
    <col min="14" max="14" width="12.00390625" style="0" customWidth="1"/>
    <col min="15" max="15" width="10.125" style="0" customWidth="1"/>
  </cols>
  <sheetData>
    <row r="1" spans="1:15" ht="12.75">
      <c r="A1" s="6" t="s">
        <v>350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>
      <c r="A5" s="1074" t="s">
        <v>650</v>
      </c>
      <c r="B5" s="1074"/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</row>
    <row r="6" spans="1:15" ht="15.75">
      <c r="A6" s="536"/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263"/>
      <c r="M6" s="263"/>
      <c r="N6" s="263"/>
      <c r="O6" s="263"/>
    </row>
    <row r="7" spans="1:15" ht="15.75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263"/>
      <c r="M7" s="263"/>
      <c r="N7" s="263"/>
      <c r="O7" s="263"/>
    </row>
    <row r="8" spans="1:15" ht="15.75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263"/>
      <c r="M8" s="263"/>
      <c r="N8" s="263"/>
      <c r="O8" s="263"/>
    </row>
    <row r="9" spans="1:15" ht="13.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3.5" thickTop="1">
      <c r="A10" s="1064" t="s">
        <v>1078</v>
      </c>
      <c r="B10" s="1071" t="s">
        <v>31</v>
      </c>
      <c r="C10" s="1071" t="s">
        <v>352</v>
      </c>
      <c r="D10" s="1071" t="s">
        <v>29</v>
      </c>
      <c r="E10" s="1075" t="s">
        <v>58</v>
      </c>
      <c r="F10" s="1076"/>
      <c r="G10" s="1060" t="s">
        <v>23</v>
      </c>
      <c r="H10" s="1061"/>
      <c r="I10" s="1061"/>
      <c r="J10" s="1061"/>
      <c r="K10" s="1061"/>
      <c r="L10" s="1061"/>
      <c r="M10" s="1053"/>
      <c r="N10" s="1048"/>
      <c r="O10" s="1077" t="s">
        <v>27</v>
      </c>
    </row>
    <row r="11" spans="1:15" ht="12.75">
      <c r="A11" s="1054"/>
      <c r="B11" s="1072"/>
      <c r="C11" s="1072"/>
      <c r="D11" s="1072"/>
      <c r="E11" s="1056" t="s">
        <v>351</v>
      </c>
      <c r="F11" s="1057"/>
      <c r="G11" s="1063" t="s">
        <v>30</v>
      </c>
      <c r="H11" s="1063" t="s">
        <v>832</v>
      </c>
      <c r="I11" s="1063" t="s">
        <v>850</v>
      </c>
      <c r="J11" s="656" t="s">
        <v>24</v>
      </c>
      <c r="K11" s="656" t="s">
        <v>801</v>
      </c>
      <c r="L11" s="1050" t="s">
        <v>26</v>
      </c>
      <c r="M11" s="1044" t="s">
        <v>25</v>
      </c>
      <c r="N11" s="1049" t="s">
        <v>775</v>
      </c>
      <c r="O11" s="1078"/>
    </row>
    <row r="12" spans="1:15" ht="12.75">
      <c r="A12" s="1054"/>
      <c r="B12" s="1072"/>
      <c r="C12" s="1072"/>
      <c r="D12" s="1072"/>
      <c r="E12" s="1058" t="s">
        <v>353</v>
      </c>
      <c r="F12" s="1059"/>
      <c r="G12" s="1072"/>
      <c r="H12" s="1072"/>
      <c r="I12" s="1072"/>
      <c r="J12" s="656" t="s">
        <v>856</v>
      </c>
      <c r="K12" s="656" t="s">
        <v>839</v>
      </c>
      <c r="L12" s="1051"/>
      <c r="M12" s="1044"/>
      <c r="N12" s="1072"/>
      <c r="O12" s="1078"/>
    </row>
    <row r="13" spans="1:15" ht="13.5" thickBot="1">
      <c r="A13" s="1055"/>
      <c r="B13" s="1073"/>
      <c r="C13" s="1073"/>
      <c r="D13" s="1073"/>
      <c r="E13" s="658" t="s">
        <v>354</v>
      </c>
      <c r="F13" s="659" t="s">
        <v>355</v>
      </c>
      <c r="G13" s="1073"/>
      <c r="H13" s="1073"/>
      <c r="I13" s="1073"/>
      <c r="J13" s="657" t="s">
        <v>28</v>
      </c>
      <c r="K13" s="657"/>
      <c r="L13" s="1052"/>
      <c r="M13" s="1045"/>
      <c r="N13" s="1073"/>
      <c r="O13" s="1062"/>
    </row>
    <row r="14" spans="1:15" ht="13.5" thickTop="1">
      <c r="A14" s="660" t="s">
        <v>356</v>
      </c>
      <c r="B14" s="495">
        <v>316039</v>
      </c>
      <c r="C14" s="495">
        <v>-4005</v>
      </c>
      <c r="D14" s="661">
        <v>312034</v>
      </c>
      <c r="E14" s="661">
        <v>11400</v>
      </c>
      <c r="F14" s="495">
        <v>20600</v>
      </c>
      <c r="G14" s="495">
        <v>19281</v>
      </c>
      <c r="H14" s="495">
        <v>4016</v>
      </c>
      <c r="I14" s="495">
        <v>9001</v>
      </c>
      <c r="J14" s="495">
        <v>256</v>
      </c>
      <c r="K14" s="495">
        <v>2200</v>
      </c>
      <c r="L14" s="495">
        <v>2500</v>
      </c>
      <c r="M14" s="495">
        <v>128107</v>
      </c>
      <c r="N14" s="495">
        <f>SUM(G14:M14)</f>
        <v>165361</v>
      </c>
      <c r="O14" s="662">
        <v>114673</v>
      </c>
    </row>
    <row r="15" spans="1:15" ht="12.75">
      <c r="A15" s="660"/>
      <c r="B15" s="495"/>
      <c r="C15" s="495"/>
      <c r="D15" s="661"/>
      <c r="E15" s="661"/>
      <c r="F15" s="495"/>
      <c r="G15" s="495"/>
      <c r="H15" s="495"/>
      <c r="I15" s="495"/>
      <c r="J15" s="495"/>
      <c r="K15" s="495"/>
      <c r="L15" s="495"/>
      <c r="M15" s="495"/>
      <c r="N15" s="495"/>
      <c r="O15" s="662"/>
    </row>
    <row r="16" spans="1:15" ht="12.75">
      <c r="A16" s="660" t="s">
        <v>357</v>
      </c>
      <c r="B16" s="495">
        <f>SUM(B17:B19)</f>
        <v>591</v>
      </c>
      <c r="C16" s="495"/>
      <c r="D16" s="661">
        <f aca="true" t="shared" si="0" ref="D16:O16">SUM(D17:D19)</f>
        <v>591</v>
      </c>
      <c r="E16" s="661">
        <f t="shared" si="0"/>
        <v>0</v>
      </c>
      <c r="F16" s="661">
        <f t="shared" si="0"/>
        <v>0</v>
      </c>
      <c r="G16" s="661">
        <f t="shared" si="0"/>
        <v>0</v>
      </c>
      <c r="H16" s="661">
        <f t="shared" si="0"/>
        <v>0</v>
      </c>
      <c r="I16" s="661">
        <f t="shared" si="0"/>
        <v>591</v>
      </c>
      <c r="J16" s="661">
        <f t="shared" si="0"/>
        <v>0</v>
      </c>
      <c r="K16" s="661">
        <f t="shared" si="0"/>
        <v>0</v>
      </c>
      <c r="L16" s="661">
        <f t="shared" si="0"/>
        <v>0</v>
      </c>
      <c r="M16" s="661">
        <f t="shared" si="0"/>
        <v>0</v>
      </c>
      <c r="N16" s="495">
        <f aca="true" t="shared" si="1" ref="N16:N25">SUM(G16:M16)</f>
        <v>591</v>
      </c>
      <c r="O16" s="662">
        <f t="shared" si="0"/>
        <v>0</v>
      </c>
    </row>
    <row r="17" spans="1:15" ht="12.75">
      <c r="A17" s="465" t="s">
        <v>358</v>
      </c>
      <c r="B17" s="489">
        <v>138</v>
      </c>
      <c r="C17" s="495"/>
      <c r="D17" s="661">
        <f>SUM(B17:C17)</f>
        <v>138</v>
      </c>
      <c r="E17" s="661"/>
      <c r="F17" s="495"/>
      <c r="G17" s="495"/>
      <c r="H17" s="489"/>
      <c r="I17" s="489">
        <v>138</v>
      </c>
      <c r="J17" s="495"/>
      <c r="K17" s="495"/>
      <c r="L17" s="495"/>
      <c r="M17" s="495"/>
      <c r="N17" s="495">
        <f t="shared" si="1"/>
        <v>138</v>
      </c>
      <c r="O17" s="662">
        <f>SUM(F17+K17+L17)</f>
        <v>0</v>
      </c>
    </row>
    <row r="18" spans="1:15" ht="12.75">
      <c r="A18" s="21" t="s">
        <v>359</v>
      </c>
      <c r="B18" s="376">
        <v>225</v>
      </c>
      <c r="C18" s="376"/>
      <c r="D18" s="661">
        <f>SUM(B18:C18)</f>
        <v>225</v>
      </c>
      <c r="E18" s="24"/>
      <c r="F18" s="376"/>
      <c r="G18" s="376"/>
      <c r="H18" s="376"/>
      <c r="I18" s="376">
        <v>225</v>
      </c>
      <c r="J18" s="376"/>
      <c r="K18" s="376"/>
      <c r="L18" s="489"/>
      <c r="M18" s="489"/>
      <c r="N18" s="495">
        <f t="shared" si="1"/>
        <v>225</v>
      </c>
      <c r="O18" s="662">
        <f>SUM(F18+K18+L18)</f>
        <v>0</v>
      </c>
    </row>
    <row r="19" spans="1:15" ht="12.75">
      <c r="A19" s="21" t="s">
        <v>360</v>
      </c>
      <c r="B19" s="376">
        <v>228</v>
      </c>
      <c r="C19" s="376"/>
      <c r="D19" s="661">
        <f>SUM(B19:C19)</f>
        <v>228</v>
      </c>
      <c r="E19" s="24"/>
      <c r="F19" s="376"/>
      <c r="G19" s="376"/>
      <c r="H19" s="376"/>
      <c r="I19" s="376">
        <v>228</v>
      </c>
      <c r="J19" s="376"/>
      <c r="K19" s="376"/>
      <c r="L19" s="489"/>
      <c r="M19" s="489"/>
      <c r="N19" s="495">
        <f t="shared" si="1"/>
        <v>228</v>
      </c>
      <c r="O19" s="662">
        <f>SUM(F19+K19+L19)</f>
        <v>0</v>
      </c>
    </row>
    <row r="20" spans="1:15" ht="12.75">
      <c r="A20" s="21"/>
      <c r="B20" s="376"/>
      <c r="C20" s="376"/>
      <c r="D20" s="661"/>
      <c r="E20" s="24"/>
      <c r="F20" s="376"/>
      <c r="G20" s="376"/>
      <c r="H20" s="376"/>
      <c r="I20" s="376"/>
      <c r="J20" s="376"/>
      <c r="K20" s="376"/>
      <c r="L20" s="489"/>
      <c r="M20" s="489"/>
      <c r="N20" s="495"/>
      <c r="O20" s="662"/>
    </row>
    <row r="21" spans="1:15" ht="12.75">
      <c r="A21" s="121" t="s">
        <v>361</v>
      </c>
      <c r="B21" s="379">
        <v>25641</v>
      </c>
      <c r="C21" s="379">
        <v>4000</v>
      </c>
      <c r="D21" s="661">
        <f>SUM(B21:C21)</f>
        <v>29641</v>
      </c>
      <c r="E21" s="663"/>
      <c r="F21" s="379">
        <v>4000</v>
      </c>
      <c r="G21" s="379">
        <v>2620</v>
      </c>
      <c r="H21" s="379">
        <v>419</v>
      </c>
      <c r="I21" s="379"/>
      <c r="J21" s="379">
        <v>0</v>
      </c>
      <c r="K21" s="379"/>
      <c r="L21" s="495">
        <v>0</v>
      </c>
      <c r="M21" s="495">
        <v>0</v>
      </c>
      <c r="N21" s="495">
        <f t="shared" si="1"/>
        <v>3039</v>
      </c>
      <c r="O21" s="662">
        <v>22602</v>
      </c>
    </row>
    <row r="22" spans="1:15" ht="12.75">
      <c r="A22" s="21"/>
      <c r="B22" s="376"/>
      <c r="C22" s="376"/>
      <c r="D22" s="661"/>
      <c r="E22" s="24"/>
      <c r="F22" s="376"/>
      <c r="G22" s="376"/>
      <c r="H22" s="376"/>
      <c r="I22" s="376"/>
      <c r="J22" s="376"/>
      <c r="K22" s="376"/>
      <c r="L22" s="489"/>
      <c r="M22" s="489"/>
      <c r="N22" s="495"/>
      <c r="O22" s="662"/>
    </row>
    <row r="23" spans="1:15" ht="12.75">
      <c r="A23" s="121" t="s">
        <v>362</v>
      </c>
      <c r="B23" s="379">
        <v>-592</v>
      </c>
      <c r="C23" s="379">
        <v>592</v>
      </c>
      <c r="D23" s="661"/>
      <c r="E23" s="115"/>
      <c r="F23" s="379"/>
      <c r="G23" s="379"/>
      <c r="H23" s="379"/>
      <c r="I23" s="379"/>
      <c r="J23" s="379"/>
      <c r="K23" s="379"/>
      <c r="L23" s="495"/>
      <c r="M23" s="495"/>
      <c r="N23" s="495">
        <f t="shared" si="1"/>
        <v>0</v>
      </c>
      <c r="O23" s="662">
        <f>SUM(F23+K23)</f>
        <v>0</v>
      </c>
    </row>
    <row r="24" spans="1:15" ht="12.75">
      <c r="A24" s="664"/>
      <c r="B24" s="665"/>
      <c r="C24" s="665"/>
      <c r="D24" s="666"/>
      <c r="E24" s="666"/>
      <c r="F24" s="665"/>
      <c r="G24" s="665"/>
      <c r="H24" s="665"/>
      <c r="I24" s="665"/>
      <c r="J24" s="665"/>
      <c r="K24" s="665"/>
      <c r="L24" s="665"/>
      <c r="M24" s="665"/>
      <c r="N24" s="495"/>
      <c r="O24" s="1043"/>
    </row>
    <row r="25" spans="1:15" ht="13.5" thickBot="1">
      <c r="A25" s="136" t="s">
        <v>363</v>
      </c>
      <c r="B25" s="23">
        <f>SUM(B14+B21+B23)</f>
        <v>341088</v>
      </c>
      <c r="C25" s="23">
        <f aca="true" t="shared" si="2" ref="C25:O25">SUM(C14+C21+C23)</f>
        <v>587</v>
      </c>
      <c r="D25" s="23">
        <f t="shared" si="2"/>
        <v>341675</v>
      </c>
      <c r="E25" s="23">
        <f t="shared" si="2"/>
        <v>11400</v>
      </c>
      <c r="F25" s="23">
        <f t="shared" si="2"/>
        <v>24600</v>
      </c>
      <c r="G25" s="23">
        <f t="shared" si="2"/>
        <v>21901</v>
      </c>
      <c r="H25" s="23">
        <f t="shared" si="2"/>
        <v>4435</v>
      </c>
      <c r="I25" s="23">
        <f t="shared" si="2"/>
        <v>9001</v>
      </c>
      <c r="J25" s="23">
        <f t="shared" si="2"/>
        <v>256</v>
      </c>
      <c r="K25" s="23">
        <f t="shared" si="2"/>
        <v>2200</v>
      </c>
      <c r="L25" s="23">
        <f t="shared" si="2"/>
        <v>2500</v>
      </c>
      <c r="M25" s="23">
        <f t="shared" si="2"/>
        <v>128107</v>
      </c>
      <c r="N25" s="23">
        <f t="shared" si="1"/>
        <v>168400</v>
      </c>
      <c r="O25" s="530">
        <f t="shared" si="2"/>
        <v>137275</v>
      </c>
    </row>
    <row r="26" spans="1:15" ht="13.5" thickTop="1">
      <c r="A26" s="9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8" spans="1:6" ht="12.75">
      <c r="A28" s="123"/>
      <c r="B28" s="123"/>
      <c r="C28" s="123"/>
      <c r="D28" s="123"/>
      <c r="E28" s="14"/>
      <c r="F28" s="6"/>
    </row>
  </sheetData>
  <mergeCells count="16">
    <mergeCell ref="E12:F12"/>
    <mergeCell ref="G11:G13"/>
    <mergeCell ref="G10:N10"/>
    <mergeCell ref="N11:N13"/>
    <mergeCell ref="L11:L13"/>
    <mergeCell ref="M11:M13"/>
    <mergeCell ref="D10:D13"/>
    <mergeCell ref="A5:O5"/>
    <mergeCell ref="E10:F10"/>
    <mergeCell ref="O10:O13"/>
    <mergeCell ref="H11:H13"/>
    <mergeCell ref="I11:I13"/>
    <mergeCell ref="C10:C13"/>
    <mergeCell ref="A10:A13"/>
    <mergeCell ref="B10:B13"/>
    <mergeCell ref="E11:F1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2">
      <selection activeCell="H84" sqref="H84"/>
    </sheetView>
  </sheetViews>
  <sheetFormatPr defaultColWidth="9.00390625" defaultRowHeight="12.75"/>
  <cols>
    <col min="1" max="1" width="56.375" style="813" customWidth="1"/>
    <col min="2" max="8" width="12.00390625" style="813" customWidth="1"/>
    <col min="9" max="9" width="3.25390625" style="813" customWidth="1"/>
    <col min="10" max="16384" width="9.125" style="813" customWidth="1"/>
  </cols>
  <sheetData>
    <row r="1" spans="1:8" ht="12.75">
      <c r="A1" s="1120" t="s">
        <v>651</v>
      </c>
      <c r="B1" s="1095"/>
      <c r="C1" s="1095"/>
      <c r="D1" s="1095"/>
      <c r="E1" s="1095"/>
      <c r="F1" s="1095"/>
      <c r="G1" s="1095"/>
      <c r="H1" s="1095"/>
    </row>
    <row r="2" spans="1:8" ht="12.75">
      <c r="A2" s="1120"/>
      <c r="B2" s="1095"/>
      <c r="C2" s="1095"/>
      <c r="D2" s="1095"/>
      <c r="E2" s="1095"/>
      <c r="F2" s="1095"/>
      <c r="G2" s="1095"/>
      <c r="H2" s="1095"/>
    </row>
    <row r="3" ht="12.75" thickBot="1"/>
    <row r="4" spans="1:9" ht="12.75" customHeight="1" thickTop="1">
      <c r="A4" s="1046" t="s">
        <v>652</v>
      </c>
      <c r="B4" s="1113" t="s">
        <v>653</v>
      </c>
      <c r="C4" s="1113"/>
      <c r="D4" s="1114"/>
      <c r="E4" s="1115" t="s">
        <v>654</v>
      </c>
      <c r="F4" s="1116"/>
      <c r="G4" s="1117"/>
      <c r="H4" s="1121" t="s">
        <v>655</v>
      </c>
      <c r="I4" s="814"/>
    </row>
    <row r="5" spans="1:9" ht="12" customHeight="1">
      <c r="A5" s="1047"/>
      <c r="B5" s="815" t="s">
        <v>656</v>
      </c>
      <c r="C5" s="815" t="s">
        <v>657</v>
      </c>
      <c r="D5" s="816" t="s">
        <v>658</v>
      </c>
      <c r="E5" s="815" t="s">
        <v>656</v>
      </c>
      <c r="F5" s="815" t="s">
        <v>657</v>
      </c>
      <c r="G5" s="816" t="s">
        <v>658</v>
      </c>
      <c r="H5" s="1122"/>
      <c r="I5" s="814"/>
    </row>
    <row r="6" spans="1:9" ht="12">
      <c r="A6" s="817" t="s">
        <v>659</v>
      </c>
      <c r="B6" s="815"/>
      <c r="C6" s="815"/>
      <c r="D6" s="816"/>
      <c r="E6" s="818"/>
      <c r="F6" s="818"/>
      <c r="G6" s="818"/>
      <c r="H6" s="819"/>
      <c r="I6" s="814"/>
    </row>
    <row r="7" spans="1:9" ht="12">
      <c r="A7" s="97" t="s">
        <v>660</v>
      </c>
      <c r="B7" s="820">
        <v>24011</v>
      </c>
      <c r="C7" s="820">
        <v>1400</v>
      </c>
      <c r="D7" s="821">
        <v>33615400</v>
      </c>
      <c r="E7" s="821">
        <v>24011</v>
      </c>
      <c r="F7" s="821">
        <v>1400</v>
      </c>
      <c r="G7" s="821">
        <v>33615400</v>
      </c>
      <c r="H7" s="822">
        <f>G7-D7</f>
        <v>0</v>
      </c>
      <c r="I7" s="814"/>
    </row>
    <row r="8" spans="1:9" ht="12">
      <c r="A8" s="97" t="s">
        <v>661</v>
      </c>
      <c r="B8" s="820">
        <v>694</v>
      </c>
      <c r="C8" s="820">
        <v>3800</v>
      </c>
      <c r="D8" s="821">
        <v>2637200</v>
      </c>
      <c r="E8" s="821">
        <v>694</v>
      </c>
      <c r="F8" s="821">
        <v>3800</v>
      </c>
      <c r="G8" s="821">
        <v>2637200</v>
      </c>
      <c r="H8" s="822">
        <f aca="true" t="shared" si="0" ref="H8:H56">G8-D8</f>
        <v>0</v>
      </c>
      <c r="I8" s="814"/>
    </row>
    <row r="9" spans="1:9" ht="12">
      <c r="A9" s="97" t="s">
        <v>662</v>
      </c>
      <c r="B9" s="820"/>
      <c r="C9" s="820"/>
      <c r="D9" s="821">
        <v>36535066</v>
      </c>
      <c r="E9" s="821"/>
      <c r="F9" s="821"/>
      <c r="G9" s="821">
        <v>36535066</v>
      </c>
      <c r="H9" s="822">
        <f t="shared" si="0"/>
        <v>0</v>
      </c>
      <c r="I9" s="814"/>
    </row>
    <row r="10" spans="1:9" ht="12">
      <c r="A10" s="97" t="s">
        <v>663</v>
      </c>
      <c r="B10" s="820">
        <v>8000000</v>
      </c>
      <c r="C10" s="820">
        <v>2</v>
      </c>
      <c r="D10" s="821">
        <v>16000000</v>
      </c>
      <c r="E10" s="821">
        <v>9219100</v>
      </c>
      <c r="F10" s="821">
        <v>2</v>
      </c>
      <c r="G10" s="821">
        <v>18438200</v>
      </c>
      <c r="H10" s="822">
        <f t="shared" si="0"/>
        <v>2438200</v>
      </c>
      <c r="I10" s="814"/>
    </row>
    <row r="11" spans="1:9" ht="12">
      <c r="A11" s="97" t="s">
        <v>664</v>
      </c>
      <c r="B11" s="820"/>
      <c r="C11" s="820"/>
      <c r="D11" s="821">
        <v>106080598</v>
      </c>
      <c r="E11" s="821"/>
      <c r="F11" s="821"/>
      <c r="G11" s="821">
        <v>106080598</v>
      </c>
      <c r="H11" s="822">
        <f t="shared" si="0"/>
        <v>0</v>
      </c>
      <c r="I11" s="814"/>
    </row>
    <row r="12" spans="1:9" ht="12">
      <c r="A12" s="97" t="s">
        <v>665</v>
      </c>
      <c r="B12" s="820"/>
      <c r="C12" s="820"/>
      <c r="D12" s="821">
        <v>27864143</v>
      </c>
      <c r="E12" s="821"/>
      <c r="F12" s="821"/>
      <c r="G12" s="821">
        <v>27864143</v>
      </c>
      <c r="H12" s="822">
        <f t="shared" si="0"/>
        <v>0</v>
      </c>
      <c r="I12" s="814"/>
    </row>
    <row r="13" spans="1:9" ht="12">
      <c r="A13" s="97" t="s">
        <v>666</v>
      </c>
      <c r="B13" s="820"/>
      <c r="C13" s="820"/>
      <c r="D13" s="823"/>
      <c r="E13" s="823"/>
      <c r="F13" s="823"/>
      <c r="G13" s="823"/>
      <c r="H13" s="822">
        <f t="shared" si="0"/>
        <v>0</v>
      </c>
      <c r="I13" s="814"/>
    </row>
    <row r="14" spans="1:9" ht="12">
      <c r="A14" s="97" t="s">
        <v>667</v>
      </c>
      <c r="B14" s="820"/>
      <c r="C14" s="820"/>
      <c r="D14" s="821">
        <v>30004990</v>
      </c>
      <c r="E14" s="821"/>
      <c r="F14" s="821"/>
      <c r="G14" s="821">
        <v>30004990</v>
      </c>
      <c r="H14" s="822">
        <f t="shared" si="0"/>
        <v>0</v>
      </c>
      <c r="I14" s="814"/>
    </row>
    <row r="15" spans="1:9" ht="12">
      <c r="A15" s="97" t="s">
        <v>668</v>
      </c>
      <c r="B15" s="820">
        <v>97</v>
      </c>
      <c r="C15" s="820">
        <v>70800</v>
      </c>
      <c r="D15" s="821">
        <v>6867600</v>
      </c>
      <c r="E15" s="821">
        <v>109</v>
      </c>
      <c r="F15" s="821">
        <v>70800</v>
      </c>
      <c r="G15" s="821">
        <v>7717200</v>
      </c>
      <c r="H15" s="822">
        <f t="shared" si="0"/>
        <v>849600</v>
      </c>
      <c r="I15" s="814"/>
    </row>
    <row r="16" spans="1:9" ht="12">
      <c r="A16" s="97" t="s">
        <v>669</v>
      </c>
      <c r="B16" s="820">
        <v>15</v>
      </c>
      <c r="C16" s="820">
        <v>104800</v>
      </c>
      <c r="D16" s="821">
        <v>1572000</v>
      </c>
      <c r="E16" s="821">
        <v>17</v>
      </c>
      <c r="F16" s="821">
        <v>104800</v>
      </c>
      <c r="G16" s="821">
        <v>1781600</v>
      </c>
      <c r="H16" s="822">
        <f t="shared" si="0"/>
        <v>209600</v>
      </c>
      <c r="I16" s="814"/>
    </row>
    <row r="17" spans="1:9" ht="12">
      <c r="A17" s="97" t="s">
        <v>670</v>
      </c>
      <c r="B17" s="820">
        <v>2</v>
      </c>
      <c r="C17" s="820">
        <v>8722000</v>
      </c>
      <c r="D17" s="821">
        <v>17444000</v>
      </c>
      <c r="E17" s="821">
        <v>2</v>
      </c>
      <c r="F17" s="821">
        <v>8722000</v>
      </c>
      <c r="G17" s="821">
        <v>17444000</v>
      </c>
      <c r="H17" s="822">
        <f t="shared" si="0"/>
        <v>0</v>
      </c>
      <c r="I17" s="814"/>
    </row>
    <row r="18" spans="1:9" ht="12">
      <c r="A18" s="97" t="s">
        <v>671</v>
      </c>
      <c r="B18" s="820">
        <v>95</v>
      </c>
      <c r="C18" s="820">
        <v>197000</v>
      </c>
      <c r="D18" s="821">
        <v>18715000</v>
      </c>
      <c r="E18" s="821">
        <v>100</v>
      </c>
      <c r="F18" s="821">
        <v>197000</v>
      </c>
      <c r="G18" s="821">
        <v>19700000</v>
      </c>
      <c r="H18" s="822">
        <f t="shared" si="0"/>
        <v>985000</v>
      </c>
      <c r="I18" s="814"/>
    </row>
    <row r="19" spans="1:9" ht="12">
      <c r="A19" s="97" t="s">
        <v>672</v>
      </c>
      <c r="B19" s="820">
        <v>25</v>
      </c>
      <c r="C19" s="820">
        <v>465100</v>
      </c>
      <c r="D19" s="821">
        <v>11627500</v>
      </c>
      <c r="E19" s="821">
        <v>25</v>
      </c>
      <c r="F19" s="821">
        <v>465100</v>
      </c>
      <c r="G19" s="821">
        <v>11627500</v>
      </c>
      <c r="H19" s="822">
        <f t="shared" si="0"/>
        <v>0</v>
      </c>
      <c r="I19" s="814"/>
    </row>
    <row r="20" spans="1:9" ht="12">
      <c r="A20" s="97" t="s">
        <v>673</v>
      </c>
      <c r="B20" s="820"/>
      <c r="C20" s="820"/>
      <c r="D20" s="821"/>
      <c r="E20" s="821"/>
      <c r="F20" s="821"/>
      <c r="G20" s="821"/>
      <c r="H20" s="822">
        <f t="shared" si="0"/>
        <v>0</v>
      </c>
      <c r="I20" s="814"/>
    </row>
    <row r="21" spans="1:9" ht="12">
      <c r="A21" s="97" t="s">
        <v>674</v>
      </c>
      <c r="B21" s="820"/>
      <c r="C21" s="820"/>
      <c r="D21" s="821"/>
      <c r="E21" s="821"/>
      <c r="F21" s="821"/>
      <c r="G21" s="821"/>
      <c r="H21" s="822">
        <f t="shared" si="0"/>
        <v>0</v>
      </c>
      <c r="I21" s="814"/>
    </row>
    <row r="22" spans="1:9" ht="12">
      <c r="A22" s="97" t="s">
        <v>675</v>
      </c>
      <c r="B22" s="820">
        <v>27</v>
      </c>
      <c r="C22" s="820">
        <v>548000</v>
      </c>
      <c r="D22" s="821">
        <v>14796000</v>
      </c>
      <c r="E22" s="821">
        <v>25</v>
      </c>
      <c r="F22" s="821">
        <v>548000</v>
      </c>
      <c r="G22" s="821">
        <v>13700000</v>
      </c>
      <c r="H22" s="822">
        <f t="shared" si="0"/>
        <v>-1096000</v>
      </c>
      <c r="I22" s="814"/>
    </row>
    <row r="23" spans="1:9" ht="12">
      <c r="A23" s="97" t="s">
        <v>676</v>
      </c>
      <c r="B23" s="820">
        <v>53</v>
      </c>
      <c r="C23" s="820">
        <v>460000</v>
      </c>
      <c r="D23" s="821">
        <v>24380000</v>
      </c>
      <c r="E23" s="821">
        <v>50</v>
      </c>
      <c r="F23" s="821">
        <v>460000</v>
      </c>
      <c r="G23" s="821">
        <v>23000000</v>
      </c>
      <c r="H23" s="822">
        <f t="shared" si="0"/>
        <v>-1380000</v>
      </c>
      <c r="I23" s="814"/>
    </row>
    <row r="24" spans="1:9" ht="12">
      <c r="A24" s="97" t="s">
        <v>677</v>
      </c>
      <c r="B24" s="820">
        <v>6</v>
      </c>
      <c r="C24" s="820">
        <v>50000</v>
      </c>
      <c r="D24" s="821">
        <v>300000</v>
      </c>
      <c r="E24" s="821">
        <v>4</v>
      </c>
      <c r="F24" s="821">
        <v>50000</v>
      </c>
      <c r="G24" s="821">
        <v>200000</v>
      </c>
      <c r="H24" s="822">
        <f t="shared" si="0"/>
        <v>-100000</v>
      </c>
      <c r="I24" s="814"/>
    </row>
    <row r="25" spans="1:9" ht="12">
      <c r="A25" s="97" t="s">
        <v>678</v>
      </c>
      <c r="B25" s="820">
        <v>634</v>
      </c>
      <c r="C25" s="820">
        <v>199000</v>
      </c>
      <c r="D25" s="821">
        <v>126166000</v>
      </c>
      <c r="E25" s="821">
        <v>637</v>
      </c>
      <c r="F25" s="821">
        <v>199000</v>
      </c>
      <c r="G25" s="821">
        <v>126763000</v>
      </c>
      <c r="H25" s="822">
        <f t="shared" si="0"/>
        <v>597000</v>
      </c>
      <c r="I25" s="814"/>
    </row>
    <row r="26" spans="1:9" ht="12">
      <c r="A26" s="97" t="s">
        <v>679</v>
      </c>
      <c r="B26" s="820">
        <v>925</v>
      </c>
      <c r="C26" s="820">
        <v>204000</v>
      </c>
      <c r="D26" s="821">
        <v>188700000</v>
      </c>
      <c r="E26" s="821">
        <v>895</v>
      </c>
      <c r="F26" s="821">
        <v>204000</v>
      </c>
      <c r="G26" s="821">
        <v>182580000</v>
      </c>
      <c r="H26" s="822">
        <f t="shared" si="0"/>
        <v>-6120000</v>
      </c>
      <c r="I26" s="814"/>
    </row>
    <row r="27" spans="1:9" ht="12">
      <c r="A27" s="97" t="s">
        <v>680</v>
      </c>
      <c r="B27" s="820">
        <v>1066</v>
      </c>
      <c r="C27" s="820">
        <v>212000</v>
      </c>
      <c r="D27" s="821">
        <v>225992000</v>
      </c>
      <c r="E27" s="821">
        <v>1054</v>
      </c>
      <c r="F27" s="821">
        <v>212000</v>
      </c>
      <c r="G27" s="821">
        <v>223448000</v>
      </c>
      <c r="H27" s="822">
        <f t="shared" si="0"/>
        <v>-2544000</v>
      </c>
      <c r="I27" s="814"/>
    </row>
    <row r="28" spans="1:9" ht="12">
      <c r="A28" s="97" t="s">
        <v>681</v>
      </c>
      <c r="B28" s="820">
        <v>1</v>
      </c>
      <c r="C28" s="820">
        <v>464000</v>
      </c>
      <c r="D28" s="821">
        <v>464000</v>
      </c>
      <c r="E28" s="821">
        <v>3</v>
      </c>
      <c r="F28" s="821">
        <v>464000</v>
      </c>
      <c r="G28" s="821">
        <v>1392000</v>
      </c>
      <c r="H28" s="822">
        <f t="shared" si="0"/>
        <v>928000</v>
      </c>
      <c r="I28" s="814"/>
    </row>
    <row r="29" spans="1:9" ht="12">
      <c r="A29" s="97" t="s">
        <v>682</v>
      </c>
      <c r="B29" s="820">
        <v>1</v>
      </c>
      <c r="C29" s="820">
        <v>603200</v>
      </c>
      <c r="D29" s="821">
        <v>603200</v>
      </c>
      <c r="E29" s="821">
        <v>2</v>
      </c>
      <c r="F29" s="821">
        <v>603200</v>
      </c>
      <c r="G29" s="821">
        <v>1206400</v>
      </c>
      <c r="H29" s="822">
        <f t="shared" si="0"/>
        <v>603200</v>
      </c>
      <c r="I29" s="814"/>
    </row>
    <row r="30" spans="1:9" ht="12">
      <c r="A30" s="97" t="s">
        <v>683</v>
      </c>
      <c r="B30" s="820">
        <v>5</v>
      </c>
      <c r="C30" s="820">
        <v>464000</v>
      </c>
      <c r="D30" s="821">
        <v>2320000</v>
      </c>
      <c r="E30" s="821">
        <v>13</v>
      </c>
      <c r="F30" s="821">
        <v>464000</v>
      </c>
      <c r="G30" s="821">
        <v>6032000</v>
      </c>
      <c r="H30" s="822">
        <f t="shared" si="0"/>
        <v>3712000</v>
      </c>
      <c r="I30" s="814"/>
    </row>
    <row r="31" spans="1:9" ht="12">
      <c r="A31" s="97" t="s">
        <v>684</v>
      </c>
      <c r="B31" s="820">
        <v>3</v>
      </c>
      <c r="C31" s="820">
        <v>603200</v>
      </c>
      <c r="D31" s="821">
        <v>1809600</v>
      </c>
      <c r="E31" s="821">
        <v>3</v>
      </c>
      <c r="F31" s="821">
        <v>603200</v>
      </c>
      <c r="G31" s="821">
        <v>1809600</v>
      </c>
      <c r="H31" s="822">
        <f t="shared" si="0"/>
        <v>0</v>
      </c>
      <c r="I31" s="814"/>
    </row>
    <row r="32" spans="1:9" ht="12">
      <c r="A32" s="97" t="s">
        <v>685</v>
      </c>
      <c r="B32" s="824" t="s">
        <v>686</v>
      </c>
      <c r="C32" s="820">
        <v>417600</v>
      </c>
      <c r="D32" s="825" t="s">
        <v>686</v>
      </c>
      <c r="E32" s="821">
        <v>10</v>
      </c>
      <c r="F32" s="821">
        <v>417600</v>
      </c>
      <c r="G32" s="821">
        <v>4176000</v>
      </c>
      <c r="H32" s="822"/>
      <c r="I32" s="814"/>
    </row>
    <row r="33" spans="1:9" ht="12">
      <c r="A33" s="97" t="s">
        <v>687</v>
      </c>
      <c r="B33" s="820">
        <v>277</v>
      </c>
      <c r="C33" s="820">
        <v>105000</v>
      </c>
      <c r="D33" s="821">
        <v>29085000</v>
      </c>
      <c r="E33" s="821">
        <v>335</v>
      </c>
      <c r="F33" s="821">
        <v>105000</v>
      </c>
      <c r="G33" s="821">
        <v>35175000</v>
      </c>
      <c r="H33" s="822">
        <f t="shared" si="0"/>
        <v>6090000</v>
      </c>
      <c r="I33" s="814"/>
    </row>
    <row r="34" spans="1:9" ht="12">
      <c r="A34" s="97" t="s">
        <v>688</v>
      </c>
      <c r="B34" s="820">
        <v>163</v>
      </c>
      <c r="C34" s="820">
        <v>59000</v>
      </c>
      <c r="D34" s="821">
        <f>B34*C34</f>
        <v>9617000</v>
      </c>
      <c r="E34" s="821">
        <v>145</v>
      </c>
      <c r="F34" s="821">
        <v>59000</v>
      </c>
      <c r="G34" s="821">
        <v>8555000</v>
      </c>
      <c r="H34" s="822">
        <f t="shared" si="0"/>
        <v>-1062000</v>
      </c>
      <c r="I34" s="814"/>
    </row>
    <row r="35" spans="1:9" ht="12">
      <c r="A35" s="97" t="s">
        <v>689</v>
      </c>
      <c r="B35" s="820">
        <v>1099</v>
      </c>
      <c r="C35" s="820">
        <v>23000</v>
      </c>
      <c r="D35" s="821">
        <v>25277000</v>
      </c>
      <c r="E35" s="821">
        <v>935</v>
      </c>
      <c r="F35" s="821">
        <v>23000</v>
      </c>
      <c r="G35" s="821">
        <v>21505000</v>
      </c>
      <c r="H35" s="822">
        <f t="shared" si="0"/>
        <v>-3772000</v>
      </c>
      <c r="I35" s="814"/>
    </row>
    <row r="36" spans="1:9" ht="12">
      <c r="A36" s="97" t="s">
        <v>690</v>
      </c>
      <c r="B36" s="824" t="s">
        <v>686</v>
      </c>
      <c r="C36" s="824" t="s">
        <v>686</v>
      </c>
      <c r="D36" s="825" t="s">
        <v>686</v>
      </c>
      <c r="E36" s="821">
        <v>1</v>
      </c>
      <c r="F36" s="821">
        <v>464000</v>
      </c>
      <c r="G36" s="821">
        <v>464000</v>
      </c>
      <c r="H36" s="822"/>
      <c r="I36" s="814"/>
    </row>
    <row r="37" spans="1:9" ht="12">
      <c r="A37" s="97" t="s">
        <v>691</v>
      </c>
      <c r="B37" s="820"/>
      <c r="C37" s="820"/>
      <c r="D37" s="821"/>
      <c r="E37" s="821"/>
      <c r="F37" s="821"/>
      <c r="G37" s="821"/>
      <c r="H37" s="822">
        <f t="shared" si="0"/>
        <v>0</v>
      </c>
      <c r="I37" s="814"/>
    </row>
    <row r="38" spans="1:9" ht="12">
      <c r="A38" s="826" t="s">
        <v>692</v>
      </c>
      <c r="B38" s="827"/>
      <c r="C38" s="827"/>
      <c r="D38" s="828"/>
      <c r="E38" s="828"/>
      <c r="F38" s="828"/>
      <c r="G38" s="828"/>
      <c r="H38" s="822">
        <f t="shared" si="0"/>
        <v>0</v>
      </c>
      <c r="I38" s="814"/>
    </row>
    <row r="39" spans="1:9" ht="12">
      <c r="A39" s="97" t="s">
        <v>693</v>
      </c>
      <c r="B39" s="820">
        <v>43</v>
      </c>
      <c r="C39" s="820">
        <v>15000</v>
      </c>
      <c r="D39" s="821">
        <v>645000</v>
      </c>
      <c r="E39" s="821">
        <v>45</v>
      </c>
      <c r="F39" s="821">
        <v>15000</v>
      </c>
      <c r="G39" s="821">
        <v>675000</v>
      </c>
      <c r="H39" s="822">
        <f t="shared" si="0"/>
        <v>30000</v>
      </c>
      <c r="I39" s="814"/>
    </row>
    <row r="40" spans="1:9" ht="12">
      <c r="A40" s="97" t="s">
        <v>694</v>
      </c>
      <c r="B40" s="820">
        <v>258</v>
      </c>
      <c r="C40" s="820">
        <v>15000</v>
      </c>
      <c r="D40" s="821">
        <v>3870000</v>
      </c>
      <c r="E40" s="821">
        <v>265</v>
      </c>
      <c r="F40" s="821">
        <v>15000</v>
      </c>
      <c r="G40" s="821">
        <v>3975000</v>
      </c>
      <c r="H40" s="822">
        <f t="shared" si="0"/>
        <v>105000</v>
      </c>
      <c r="I40" s="814"/>
    </row>
    <row r="41" spans="1:9" ht="12">
      <c r="A41" s="97" t="s">
        <v>695</v>
      </c>
      <c r="B41" s="820"/>
      <c r="C41" s="820"/>
      <c r="D41" s="821"/>
      <c r="E41" s="821"/>
      <c r="F41" s="821"/>
      <c r="G41" s="821"/>
      <c r="H41" s="822">
        <f t="shared" si="0"/>
        <v>0</v>
      </c>
      <c r="I41" s="814"/>
    </row>
    <row r="42" spans="1:9" ht="12">
      <c r="A42" s="97" t="s">
        <v>696</v>
      </c>
      <c r="B42" s="820">
        <v>101</v>
      </c>
      <c r="C42" s="820">
        <v>55000</v>
      </c>
      <c r="D42" s="821">
        <v>5555000</v>
      </c>
      <c r="E42" s="821">
        <v>81</v>
      </c>
      <c r="F42" s="821">
        <v>55000</v>
      </c>
      <c r="G42" s="821">
        <v>4455000</v>
      </c>
      <c r="H42" s="822">
        <f t="shared" si="0"/>
        <v>-1100000</v>
      </c>
      <c r="I42" s="814"/>
    </row>
    <row r="43" spans="1:9" ht="12">
      <c r="A43" s="97" t="s">
        <v>697</v>
      </c>
      <c r="B43" s="820">
        <v>105</v>
      </c>
      <c r="C43" s="820">
        <v>55000</v>
      </c>
      <c r="D43" s="821">
        <v>5775000</v>
      </c>
      <c r="E43" s="821">
        <v>73</v>
      </c>
      <c r="F43" s="821">
        <v>55000</v>
      </c>
      <c r="G43" s="821">
        <v>4015000</v>
      </c>
      <c r="H43" s="822">
        <f t="shared" si="0"/>
        <v>-1760000</v>
      </c>
      <c r="I43" s="814"/>
    </row>
    <row r="44" spans="1:9" ht="12">
      <c r="A44" s="97" t="s">
        <v>698</v>
      </c>
      <c r="B44" s="820"/>
      <c r="C44" s="820"/>
      <c r="D44" s="821"/>
      <c r="E44" s="821"/>
      <c r="F44" s="821"/>
      <c r="G44" s="821"/>
      <c r="H44" s="822">
        <f t="shared" si="0"/>
        <v>0</v>
      </c>
      <c r="I44" s="814"/>
    </row>
    <row r="45" spans="1:9" ht="12">
      <c r="A45" s="97" t="s">
        <v>699</v>
      </c>
      <c r="B45" s="820">
        <v>363</v>
      </c>
      <c r="C45" s="820">
        <v>55000</v>
      </c>
      <c r="D45" s="821">
        <v>19965000</v>
      </c>
      <c r="E45" s="821">
        <v>343</v>
      </c>
      <c r="F45" s="821">
        <v>55000</v>
      </c>
      <c r="G45" s="821">
        <v>18865000</v>
      </c>
      <c r="H45" s="822">
        <f t="shared" si="0"/>
        <v>-1100000</v>
      </c>
      <c r="I45" s="814"/>
    </row>
    <row r="46" spans="1:9" ht="12">
      <c r="A46" s="97" t="s">
        <v>700</v>
      </c>
      <c r="B46" s="820">
        <v>147</v>
      </c>
      <c r="C46" s="820">
        <v>55000</v>
      </c>
      <c r="D46" s="821">
        <f>B46*C46</f>
        <v>8085000</v>
      </c>
      <c r="E46" s="821">
        <v>114</v>
      </c>
      <c r="F46" s="821">
        <v>55000</v>
      </c>
      <c r="G46" s="821">
        <v>6270000</v>
      </c>
      <c r="H46" s="822">
        <f t="shared" si="0"/>
        <v>-1815000</v>
      </c>
      <c r="I46" s="814"/>
    </row>
    <row r="47" spans="1:9" ht="12">
      <c r="A47" s="97" t="s">
        <v>701</v>
      </c>
      <c r="B47" s="820"/>
      <c r="C47" s="820"/>
      <c r="D47" s="821"/>
      <c r="E47" s="821"/>
      <c r="F47" s="821"/>
      <c r="G47" s="821"/>
      <c r="H47" s="822">
        <f t="shared" si="0"/>
        <v>0</v>
      </c>
      <c r="I47" s="814"/>
    </row>
    <row r="48" spans="1:9" ht="12">
      <c r="A48" s="97" t="s">
        <v>702</v>
      </c>
      <c r="B48" s="820"/>
      <c r="C48" s="820"/>
      <c r="D48" s="821"/>
      <c r="E48" s="821"/>
      <c r="F48" s="821"/>
      <c r="G48" s="821"/>
      <c r="H48" s="822">
        <f t="shared" si="0"/>
        <v>0</v>
      </c>
      <c r="I48" s="814"/>
    </row>
    <row r="49" spans="1:9" ht="12">
      <c r="A49" s="97" t="s">
        <v>703</v>
      </c>
      <c r="B49" s="820"/>
      <c r="C49" s="820"/>
      <c r="D49" s="821"/>
      <c r="E49" s="821"/>
      <c r="F49" s="821"/>
      <c r="G49" s="821"/>
      <c r="H49" s="822">
        <f t="shared" si="0"/>
        <v>0</v>
      </c>
      <c r="I49" s="814"/>
    </row>
    <row r="50" spans="1:9" ht="12">
      <c r="A50" s="97" t="s">
        <v>704</v>
      </c>
      <c r="B50" s="820">
        <v>1017</v>
      </c>
      <c r="C50" s="820">
        <v>10000</v>
      </c>
      <c r="D50" s="821">
        <v>10170000</v>
      </c>
      <c r="E50" s="821">
        <v>1056</v>
      </c>
      <c r="F50" s="821">
        <v>10000</v>
      </c>
      <c r="G50" s="821">
        <v>10560000</v>
      </c>
      <c r="H50" s="822">
        <f t="shared" si="0"/>
        <v>390000</v>
      </c>
      <c r="I50" s="814"/>
    </row>
    <row r="51" spans="1:9" ht="12">
      <c r="A51" s="97" t="s">
        <v>705</v>
      </c>
      <c r="B51" s="820">
        <v>24011</v>
      </c>
      <c r="C51" s="820">
        <v>1166</v>
      </c>
      <c r="D51" s="821">
        <v>27996826</v>
      </c>
      <c r="E51" s="821">
        <v>24011</v>
      </c>
      <c r="F51" s="821">
        <v>1166</v>
      </c>
      <c r="G51" s="821">
        <v>27996826</v>
      </c>
      <c r="H51" s="822">
        <f t="shared" si="0"/>
        <v>0</v>
      </c>
      <c r="I51" s="814"/>
    </row>
    <row r="52" spans="1:9" ht="12">
      <c r="A52" s="97" t="s">
        <v>706</v>
      </c>
      <c r="B52" s="820"/>
      <c r="C52" s="820"/>
      <c r="D52" s="821"/>
      <c r="E52" s="821"/>
      <c r="F52" s="821"/>
      <c r="G52" s="821"/>
      <c r="H52" s="822">
        <f t="shared" si="0"/>
        <v>0</v>
      </c>
      <c r="I52" s="814"/>
    </row>
    <row r="53" spans="1:9" ht="12">
      <c r="A53" s="97" t="s">
        <v>707</v>
      </c>
      <c r="B53" s="820"/>
      <c r="C53" s="820"/>
      <c r="D53" s="821"/>
      <c r="E53" s="821"/>
      <c r="F53" s="821"/>
      <c r="G53" s="821"/>
      <c r="H53" s="822">
        <f t="shared" si="0"/>
        <v>0</v>
      </c>
      <c r="I53" s="814"/>
    </row>
    <row r="54" spans="1:9" ht="12">
      <c r="A54" s="97" t="s">
        <v>708</v>
      </c>
      <c r="B54" s="820">
        <v>2635</v>
      </c>
      <c r="C54" s="820">
        <v>720</v>
      </c>
      <c r="D54" s="821">
        <v>1897200</v>
      </c>
      <c r="E54" s="821">
        <v>2614</v>
      </c>
      <c r="F54" s="821">
        <v>720</v>
      </c>
      <c r="G54" s="821">
        <v>1882080</v>
      </c>
      <c r="H54" s="822">
        <f t="shared" si="0"/>
        <v>-15120</v>
      </c>
      <c r="I54" s="814"/>
    </row>
    <row r="55" spans="1:9" ht="12">
      <c r="A55" s="97" t="s">
        <v>709</v>
      </c>
      <c r="B55" s="820">
        <v>24011</v>
      </c>
      <c r="C55" s="820">
        <v>515</v>
      </c>
      <c r="D55" s="821">
        <v>12365665</v>
      </c>
      <c r="E55" s="821">
        <v>24011</v>
      </c>
      <c r="F55" s="821">
        <v>515</v>
      </c>
      <c r="G55" s="821">
        <v>12365665</v>
      </c>
      <c r="H55" s="822">
        <f t="shared" si="0"/>
        <v>0</v>
      </c>
      <c r="I55" s="814"/>
    </row>
    <row r="56" spans="1:9" ht="12.75" thickBot="1">
      <c r="A56" s="111" t="s">
        <v>710</v>
      </c>
      <c r="B56" s="829"/>
      <c r="C56" s="829"/>
      <c r="D56" s="830">
        <f>SUM(D7:D55)</f>
        <v>1054797988</v>
      </c>
      <c r="E56" s="830"/>
      <c r="F56" s="830"/>
      <c r="G56" s="830">
        <f>SUM(G7:G55)</f>
        <v>1054511468</v>
      </c>
      <c r="H56" s="831">
        <f t="shared" si="0"/>
        <v>-286520</v>
      </c>
      <c r="I56" s="814"/>
    </row>
    <row r="57" spans="1:9" ht="12.75" thickTop="1">
      <c r="A57" s="92"/>
      <c r="B57" s="832"/>
      <c r="C57" s="832"/>
      <c r="D57" s="832"/>
      <c r="E57" s="832"/>
      <c r="F57" s="832"/>
      <c r="G57" s="832"/>
      <c r="H57" s="832"/>
      <c r="I57" s="814"/>
    </row>
    <row r="58" spans="1:9" ht="12">
      <c r="A58" s="92"/>
      <c r="B58" s="832"/>
      <c r="C58" s="832"/>
      <c r="D58" s="832"/>
      <c r="E58" s="832"/>
      <c r="F58" s="832"/>
      <c r="G58" s="832"/>
      <c r="H58" s="832"/>
      <c r="I58" s="814"/>
    </row>
    <row r="59" spans="1:9" ht="12.75" thickBot="1">
      <c r="A59" s="110"/>
      <c r="B59" s="833"/>
      <c r="C59" s="833"/>
      <c r="D59" s="833"/>
      <c r="E59" s="833"/>
      <c r="F59" s="833"/>
      <c r="G59" s="833"/>
      <c r="H59" s="833"/>
      <c r="I59" s="814"/>
    </row>
    <row r="60" spans="1:9" ht="12.75" customHeight="1" thickTop="1">
      <c r="A60" s="1046" t="s">
        <v>652</v>
      </c>
      <c r="B60" s="1113" t="s">
        <v>653</v>
      </c>
      <c r="C60" s="1113"/>
      <c r="D60" s="1114"/>
      <c r="E60" s="1115" t="s">
        <v>654</v>
      </c>
      <c r="F60" s="1116"/>
      <c r="G60" s="1117"/>
      <c r="H60" s="1118" t="s">
        <v>711</v>
      </c>
      <c r="I60" s="814"/>
    </row>
    <row r="61" spans="1:9" ht="12" customHeight="1">
      <c r="A61" s="1047"/>
      <c r="B61" s="815" t="s">
        <v>656</v>
      </c>
      <c r="C61" s="815" t="s">
        <v>657</v>
      </c>
      <c r="D61" s="816" t="s">
        <v>658</v>
      </c>
      <c r="E61" s="815" t="s">
        <v>656</v>
      </c>
      <c r="F61" s="815" t="s">
        <v>657</v>
      </c>
      <c r="G61" s="816" t="s">
        <v>658</v>
      </c>
      <c r="H61" s="1119"/>
      <c r="I61" s="814"/>
    </row>
    <row r="62" spans="1:9" ht="12">
      <c r="A62" s="95" t="s">
        <v>712</v>
      </c>
      <c r="B62" s="820"/>
      <c r="C62" s="820"/>
      <c r="D62" s="821"/>
      <c r="E62" s="821"/>
      <c r="F62" s="821"/>
      <c r="G62" s="821"/>
      <c r="H62" s="822"/>
      <c r="I62" s="814"/>
    </row>
    <row r="63" spans="1:9" ht="12">
      <c r="A63" s="97" t="s">
        <v>713</v>
      </c>
      <c r="B63" s="820">
        <v>60</v>
      </c>
      <c r="C63" s="820">
        <v>11700</v>
      </c>
      <c r="D63" s="821">
        <v>702000</v>
      </c>
      <c r="E63" s="821">
        <v>60</v>
      </c>
      <c r="F63" s="821">
        <v>11700</v>
      </c>
      <c r="G63" s="821">
        <v>702000</v>
      </c>
      <c r="H63" s="822">
        <f>G63-D63</f>
        <v>0</v>
      </c>
      <c r="I63" s="814"/>
    </row>
    <row r="64" spans="1:9" ht="12">
      <c r="A64" s="97" t="s">
        <v>714</v>
      </c>
      <c r="B64" s="820">
        <v>181</v>
      </c>
      <c r="C64" s="820">
        <v>11700</v>
      </c>
      <c r="D64" s="821">
        <v>2117700</v>
      </c>
      <c r="E64" s="821">
        <v>181</v>
      </c>
      <c r="F64" s="821">
        <v>11700</v>
      </c>
      <c r="G64" s="821">
        <v>2117700</v>
      </c>
      <c r="H64" s="822">
        <f aca="true" t="shared" si="1" ref="H64:H82">G64-D64</f>
        <v>0</v>
      </c>
      <c r="I64" s="814"/>
    </row>
    <row r="65" spans="1:9" ht="12">
      <c r="A65" s="97" t="s">
        <v>715</v>
      </c>
      <c r="B65" s="820"/>
      <c r="C65" s="820"/>
      <c r="D65" s="821"/>
      <c r="E65" s="821"/>
      <c r="F65" s="821"/>
      <c r="G65" s="821"/>
      <c r="H65" s="822">
        <f t="shared" si="1"/>
        <v>0</v>
      </c>
      <c r="I65" s="814"/>
    </row>
    <row r="66" spans="1:9" ht="12">
      <c r="A66" s="97" t="s">
        <v>716</v>
      </c>
      <c r="B66" s="820">
        <v>5</v>
      </c>
      <c r="C66" s="820">
        <v>1020000</v>
      </c>
      <c r="D66" s="821">
        <v>5100000</v>
      </c>
      <c r="E66" s="821">
        <v>5</v>
      </c>
      <c r="F66" s="821">
        <v>1020000</v>
      </c>
      <c r="G66" s="821">
        <v>5100000</v>
      </c>
      <c r="H66" s="822">
        <f t="shared" si="1"/>
        <v>0</v>
      </c>
      <c r="I66" s="814"/>
    </row>
    <row r="67" spans="1:9" s="71" customFormat="1" ht="12">
      <c r="A67" s="826" t="s">
        <v>717</v>
      </c>
      <c r="B67" s="834"/>
      <c r="C67" s="834"/>
      <c r="D67" s="828">
        <v>54113011</v>
      </c>
      <c r="E67" s="828"/>
      <c r="F67" s="828"/>
      <c r="G67" s="828">
        <v>54113011</v>
      </c>
      <c r="H67" s="822">
        <f t="shared" si="1"/>
        <v>0</v>
      </c>
      <c r="I67" s="835"/>
    </row>
    <row r="68" spans="1:9" s="71" customFormat="1" ht="12">
      <c r="A68" s="97" t="s">
        <v>718</v>
      </c>
      <c r="B68" s="836"/>
      <c r="C68" s="836"/>
      <c r="D68" s="837">
        <v>11484199</v>
      </c>
      <c r="E68" s="821"/>
      <c r="F68" s="821"/>
      <c r="G68" s="821">
        <v>11484199</v>
      </c>
      <c r="H68" s="822">
        <f t="shared" si="1"/>
        <v>0</v>
      </c>
      <c r="I68" s="835"/>
    </row>
    <row r="69" spans="1:9" s="71" customFormat="1" ht="12">
      <c r="A69" s="97" t="s">
        <v>719</v>
      </c>
      <c r="B69" s="838">
        <v>32</v>
      </c>
      <c r="C69" s="820">
        <v>9400</v>
      </c>
      <c r="D69" s="837">
        <v>300800</v>
      </c>
      <c r="E69" s="821">
        <v>62</v>
      </c>
      <c r="F69" s="821">
        <v>9400</v>
      </c>
      <c r="G69" s="821">
        <v>582800</v>
      </c>
      <c r="H69" s="822">
        <f t="shared" si="1"/>
        <v>282000</v>
      </c>
      <c r="I69" s="835"/>
    </row>
    <row r="70" spans="1:9" s="71" customFormat="1" ht="12">
      <c r="A70" s="95" t="s">
        <v>720</v>
      </c>
      <c r="B70" s="836"/>
      <c r="C70" s="836"/>
      <c r="D70" s="839">
        <f>SUM(D63:D69)</f>
        <v>73817710</v>
      </c>
      <c r="E70" s="840"/>
      <c r="F70" s="840"/>
      <c r="G70" s="840">
        <f>SUM(G63:G69)</f>
        <v>74099710</v>
      </c>
      <c r="H70" s="822">
        <f t="shared" si="1"/>
        <v>282000</v>
      </c>
      <c r="I70" s="835"/>
    </row>
    <row r="71" spans="1:9" s="71" customFormat="1" ht="12">
      <c r="A71" s="106" t="s">
        <v>721</v>
      </c>
      <c r="B71" s="834"/>
      <c r="C71" s="834"/>
      <c r="D71" s="841">
        <f>D56+D70</f>
        <v>1128615698</v>
      </c>
      <c r="E71" s="842"/>
      <c r="F71" s="842"/>
      <c r="G71" s="842">
        <f>SUM(G56+G70)</f>
        <v>1128611178</v>
      </c>
      <c r="H71" s="822">
        <f t="shared" si="1"/>
        <v>-4520</v>
      </c>
      <c r="I71" s="835"/>
    </row>
    <row r="72" spans="1:9" s="71" customFormat="1" ht="12">
      <c r="A72" s="106" t="s">
        <v>722</v>
      </c>
      <c r="B72" s="834"/>
      <c r="C72" s="834"/>
      <c r="D72" s="841"/>
      <c r="E72" s="842"/>
      <c r="F72" s="842"/>
      <c r="G72" s="842"/>
      <c r="H72" s="822"/>
      <c r="I72" s="835"/>
    </row>
    <row r="73" spans="1:9" s="71" customFormat="1" ht="12">
      <c r="A73" s="106" t="s">
        <v>723</v>
      </c>
      <c r="B73" s="834"/>
      <c r="C73" s="834"/>
      <c r="D73" s="841"/>
      <c r="E73" s="842"/>
      <c r="F73" s="842"/>
      <c r="G73" s="842"/>
      <c r="H73" s="822"/>
      <c r="I73" s="835"/>
    </row>
    <row r="74" spans="1:9" s="71" customFormat="1" ht="12">
      <c r="A74" s="826" t="s">
        <v>724</v>
      </c>
      <c r="B74" s="834"/>
      <c r="C74" s="834"/>
      <c r="D74" s="843">
        <v>381658886</v>
      </c>
      <c r="E74" s="828"/>
      <c r="F74" s="828"/>
      <c r="G74" s="828">
        <v>360324154</v>
      </c>
      <c r="H74" s="822">
        <f t="shared" si="1"/>
        <v>-21334732</v>
      </c>
      <c r="I74" s="835"/>
    </row>
    <row r="75" spans="1:9" s="71" customFormat="1" ht="12">
      <c r="A75" s="826" t="s">
        <v>725</v>
      </c>
      <c r="B75" s="834"/>
      <c r="C75" s="834"/>
      <c r="D75" s="843"/>
      <c r="E75" s="828"/>
      <c r="F75" s="828"/>
      <c r="G75" s="828"/>
      <c r="H75" s="822"/>
      <c r="I75" s="835"/>
    </row>
    <row r="76" spans="1:9" s="71" customFormat="1" ht="12">
      <c r="A76" s="106" t="s">
        <v>726</v>
      </c>
      <c r="B76" s="834"/>
      <c r="C76" s="834"/>
      <c r="D76" s="841">
        <f>SUM(D74:D75)</f>
        <v>381658886</v>
      </c>
      <c r="E76" s="842"/>
      <c r="F76" s="842"/>
      <c r="G76" s="842">
        <f>SUM(G74:G75)</f>
        <v>360324154</v>
      </c>
      <c r="H76" s="822">
        <f t="shared" si="1"/>
        <v>-21334732</v>
      </c>
      <c r="I76" s="835"/>
    </row>
    <row r="77" spans="1:9" s="71" customFormat="1" ht="12">
      <c r="A77" s="106"/>
      <c r="B77" s="834"/>
      <c r="C77" s="834"/>
      <c r="D77" s="841"/>
      <c r="E77" s="842"/>
      <c r="F77" s="842"/>
      <c r="G77" s="842"/>
      <c r="H77" s="822"/>
      <c r="I77" s="835"/>
    </row>
    <row r="78" spans="1:9" s="71" customFormat="1" ht="12">
      <c r="A78" s="106" t="s">
        <v>727</v>
      </c>
      <c r="B78" s="834"/>
      <c r="C78" s="834"/>
      <c r="D78" s="841">
        <f>D71+D76</f>
        <v>1510274584</v>
      </c>
      <c r="E78" s="842"/>
      <c r="F78" s="842"/>
      <c r="G78" s="842">
        <f>SUM(G71+G76)</f>
        <v>1488935332</v>
      </c>
      <c r="H78" s="822">
        <f t="shared" si="1"/>
        <v>-21339252</v>
      </c>
      <c r="I78" s="835"/>
    </row>
    <row r="79" spans="1:9" s="71" customFormat="1" ht="12">
      <c r="A79" s="106"/>
      <c r="B79" s="834"/>
      <c r="C79" s="834"/>
      <c r="D79" s="841"/>
      <c r="E79" s="842"/>
      <c r="F79" s="842"/>
      <c r="G79" s="842"/>
      <c r="H79" s="822"/>
      <c r="I79" s="835"/>
    </row>
    <row r="80" spans="1:9" s="71" customFormat="1" ht="12">
      <c r="A80" s="106" t="s">
        <v>728</v>
      </c>
      <c r="B80" s="834"/>
      <c r="C80" s="834"/>
      <c r="D80" s="841">
        <v>-21334732</v>
      </c>
      <c r="E80" s="842"/>
      <c r="F80" s="842"/>
      <c r="G80" s="842"/>
      <c r="H80" s="822">
        <f t="shared" si="1"/>
        <v>21334732</v>
      </c>
      <c r="I80" s="835"/>
    </row>
    <row r="81" spans="1:9" s="71" customFormat="1" ht="12">
      <c r="A81" s="106"/>
      <c r="B81" s="834"/>
      <c r="C81" s="834"/>
      <c r="D81" s="841"/>
      <c r="E81" s="842"/>
      <c r="F81" s="842"/>
      <c r="G81" s="842"/>
      <c r="H81" s="822"/>
      <c r="I81" s="835"/>
    </row>
    <row r="82" spans="1:9" s="71" customFormat="1" ht="12.75" thickBot="1">
      <c r="A82" s="111" t="s">
        <v>729</v>
      </c>
      <c r="B82" s="844"/>
      <c r="C82" s="844"/>
      <c r="D82" s="845">
        <f>D78+D80</f>
        <v>1488939852</v>
      </c>
      <c r="E82" s="845"/>
      <c r="F82" s="845"/>
      <c r="G82" s="845">
        <f>SUM(G78+G80)</f>
        <v>1488935332</v>
      </c>
      <c r="H82" s="831">
        <f t="shared" si="1"/>
        <v>-4520</v>
      </c>
      <c r="I82" s="835"/>
    </row>
    <row r="83" ht="12.75" thickTop="1"/>
  </sheetData>
  <mergeCells count="10">
    <mergeCell ref="A1:H1"/>
    <mergeCell ref="A2:H2"/>
    <mergeCell ref="A4:A5"/>
    <mergeCell ref="B4:D4"/>
    <mergeCell ref="E4:G4"/>
    <mergeCell ref="H4:H5"/>
    <mergeCell ref="A60:A61"/>
    <mergeCell ref="B60:D60"/>
    <mergeCell ref="E60:G60"/>
    <mergeCell ref="H60:H61"/>
  </mergeCells>
  <printOptions horizontalCentered="1"/>
  <pageMargins left="0.7480314960629921" right="0.7874015748031497" top="0.28" bottom="0.22" header="0.16" footer="0.17"/>
  <pageSetup horizontalDpi="600" verticalDpi="600" orientation="landscape" paperSize="9" scale="85" r:id="rId1"/>
  <headerFooter alignWithMargins="0">
    <oddHeader>&amp;L15.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55"/>
  <sheetViews>
    <sheetView workbookViewId="0" topLeftCell="A34">
      <selection activeCell="A43" sqref="A43"/>
    </sheetView>
  </sheetViews>
  <sheetFormatPr defaultColWidth="9.00390625" defaultRowHeight="12.75"/>
  <cols>
    <col min="1" max="1" width="65.125" style="6" customWidth="1"/>
    <col min="2" max="2" width="11.875" style="14" customWidth="1"/>
    <col min="3" max="16384" width="9.125" style="6" customWidth="1"/>
  </cols>
  <sheetData>
    <row r="2" spans="1:2" ht="15.75">
      <c r="A2" s="1074" t="s">
        <v>553</v>
      </c>
      <c r="B2" s="1123"/>
    </row>
    <row r="4" spans="1:2" ht="12.75">
      <c r="A4" s="1120"/>
      <c r="B4" s="1124"/>
    </row>
    <row r="5" ht="13.5" thickBot="1"/>
    <row r="6" spans="1:2" ht="13.5" thickTop="1">
      <c r="A6" s="737" t="s">
        <v>527</v>
      </c>
      <c r="B6" s="738"/>
    </row>
    <row r="7" spans="1:2" ht="12.75">
      <c r="A7" s="739" t="s">
        <v>528</v>
      </c>
      <c r="B7" s="566"/>
    </row>
    <row r="8" spans="1:2" ht="12.75">
      <c r="A8" s="739"/>
      <c r="B8" s="692"/>
    </row>
    <row r="9" spans="1:2" ht="12.75">
      <c r="A9" s="660" t="s">
        <v>529</v>
      </c>
      <c r="B9" s="692"/>
    </row>
    <row r="10" spans="1:2" ht="12.75">
      <c r="A10" s="21" t="s">
        <v>530</v>
      </c>
      <c r="B10" s="566"/>
    </row>
    <row r="11" spans="1:2" ht="12.75">
      <c r="A11" s="21" t="s">
        <v>531</v>
      </c>
      <c r="B11" s="566">
        <v>5528</v>
      </c>
    </row>
    <row r="12" spans="1:2" ht="12.75">
      <c r="A12" s="21" t="s">
        <v>532</v>
      </c>
      <c r="B12" s="566">
        <v>51</v>
      </c>
    </row>
    <row r="13" spans="1:2" ht="12.75">
      <c r="A13" s="21" t="s">
        <v>533</v>
      </c>
      <c r="B13" s="566"/>
    </row>
    <row r="14" spans="1:2" ht="12.75">
      <c r="A14" s="21" t="s">
        <v>628</v>
      </c>
      <c r="B14" s="566">
        <v>7079</v>
      </c>
    </row>
    <row r="15" spans="1:2" ht="12.75">
      <c r="A15" s="21" t="s">
        <v>534</v>
      </c>
      <c r="B15" s="566">
        <v>52792</v>
      </c>
    </row>
    <row r="16" spans="1:2" ht="12.75">
      <c r="A16" s="121" t="s">
        <v>535</v>
      </c>
      <c r="B16" s="568">
        <f>SUM(B10:B15)</f>
        <v>65450</v>
      </c>
    </row>
    <row r="17" spans="1:2" ht="12.75">
      <c r="A17" s="21"/>
      <c r="B17" s="566"/>
    </row>
    <row r="18" spans="1:2" ht="12.75">
      <c r="A18" s="121" t="s">
        <v>536</v>
      </c>
      <c r="B18" s="566"/>
    </row>
    <row r="19" spans="1:2" ht="12.75">
      <c r="A19" s="21" t="s">
        <v>537</v>
      </c>
      <c r="B19" s="566"/>
    </row>
    <row r="20" spans="1:2" ht="12.75">
      <c r="A20" s="21" t="s">
        <v>538</v>
      </c>
      <c r="B20" s="566">
        <v>4940</v>
      </c>
    </row>
    <row r="21" spans="1:2" ht="12.75">
      <c r="A21" s="21" t="s">
        <v>533</v>
      </c>
      <c r="B21" s="566"/>
    </row>
    <row r="22" spans="1:2" ht="12.75">
      <c r="A22" s="21" t="s">
        <v>534</v>
      </c>
      <c r="B22" s="566">
        <v>2319</v>
      </c>
    </row>
    <row r="23" spans="1:2" ht="12.75">
      <c r="A23" s="21" t="s">
        <v>539</v>
      </c>
      <c r="B23" s="566">
        <v>6</v>
      </c>
    </row>
    <row r="24" spans="1:2" ht="12.75">
      <c r="A24" s="21" t="s">
        <v>730</v>
      </c>
      <c r="B24" s="566">
        <v>78</v>
      </c>
    </row>
    <row r="25" spans="1:2" ht="12.75">
      <c r="A25" s="121" t="s">
        <v>540</v>
      </c>
      <c r="B25" s="568">
        <f>SUM(B19:B24)</f>
        <v>7343</v>
      </c>
    </row>
    <row r="26" spans="1:2" ht="12.75">
      <c r="A26" s="21"/>
      <c r="B26" s="566"/>
    </row>
    <row r="27" spans="1:2" ht="26.25" customHeight="1">
      <c r="A27" s="740" t="s">
        <v>541</v>
      </c>
      <c r="B27" s="566"/>
    </row>
    <row r="28" spans="1:2" ht="12.75">
      <c r="A28" s="21"/>
      <c r="B28" s="566"/>
    </row>
    <row r="29" spans="1:2" ht="12.75">
      <c r="A29" s="121" t="s">
        <v>542</v>
      </c>
      <c r="B29" s="568">
        <v>1310</v>
      </c>
    </row>
    <row r="30" spans="1:2" ht="12.75">
      <c r="A30" s="21"/>
      <c r="B30" s="566"/>
    </row>
    <row r="31" spans="1:2" ht="12.75">
      <c r="A31" s="121" t="s">
        <v>629</v>
      </c>
      <c r="B31" s="566"/>
    </row>
    <row r="32" spans="1:2" ht="12.75">
      <c r="A32" s="21" t="s">
        <v>543</v>
      </c>
      <c r="B32" s="566">
        <v>199</v>
      </c>
    </row>
    <row r="33" spans="1:2" ht="12.75">
      <c r="A33" s="21" t="s">
        <v>544</v>
      </c>
      <c r="B33" s="566">
        <v>1803</v>
      </c>
    </row>
    <row r="34" spans="1:2" ht="12.75">
      <c r="A34" s="21" t="s">
        <v>545</v>
      </c>
      <c r="B34" s="566">
        <v>31599</v>
      </c>
    </row>
    <row r="35" spans="1:2" ht="12.75">
      <c r="A35" s="21" t="s">
        <v>818</v>
      </c>
      <c r="B35" s="566">
        <v>25303</v>
      </c>
    </row>
    <row r="36" spans="1:2" ht="12.75">
      <c r="A36" s="21" t="s">
        <v>546</v>
      </c>
      <c r="B36" s="566">
        <v>105</v>
      </c>
    </row>
    <row r="37" spans="1:2" ht="12.75">
      <c r="A37" s="21" t="s">
        <v>547</v>
      </c>
      <c r="B37" s="566">
        <v>583</v>
      </c>
    </row>
    <row r="38" spans="1:2" ht="12.75">
      <c r="A38" s="121" t="s">
        <v>548</v>
      </c>
      <c r="B38" s="568">
        <f>SUM(B32:B37)</f>
        <v>59592</v>
      </c>
    </row>
    <row r="39" spans="1:2" ht="12.75">
      <c r="A39" s="21" t="s">
        <v>630</v>
      </c>
      <c r="B39" s="566">
        <v>1651</v>
      </c>
    </row>
    <row r="40" spans="1:2" ht="12.75">
      <c r="A40" s="21"/>
      <c r="B40" s="566"/>
    </row>
    <row r="41" spans="1:2" ht="12.75">
      <c r="A41" s="121" t="s">
        <v>631</v>
      </c>
      <c r="B41" s="566"/>
    </row>
    <row r="42" spans="1:2" ht="12.75">
      <c r="A42" s="21" t="s">
        <v>543</v>
      </c>
      <c r="B42" s="566">
        <v>5409</v>
      </c>
    </row>
    <row r="43" spans="1:2" ht="12.75">
      <c r="A43" s="21" t="s">
        <v>731</v>
      </c>
      <c r="B43" s="566">
        <v>82</v>
      </c>
    </row>
    <row r="44" spans="1:2" ht="12.75">
      <c r="A44" s="21" t="s">
        <v>545</v>
      </c>
      <c r="B44" s="566">
        <v>26489</v>
      </c>
    </row>
    <row r="45" spans="1:2" ht="12.75">
      <c r="A45" s="21" t="s">
        <v>818</v>
      </c>
      <c r="B45" s="566">
        <v>6637</v>
      </c>
    </row>
    <row r="46" spans="1:2" ht="12.75">
      <c r="A46" s="21" t="s">
        <v>546</v>
      </c>
      <c r="B46" s="566">
        <v>6726</v>
      </c>
    </row>
    <row r="47" spans="1:2" ht="12.75">
      <c r="A47" s="21" t="s">
        <v>547</v>
      </c>
      <c r="B47" s="566">
        <v>616</v>
      </c>
    </row>
    <row r="48" spans="1:2" ht="12.75">
      <c r="A48" s="121" t="s">
        <v>549</v>
      </c>
      <c r="B48" s="568">
        <f>SUM(B42:B47)</f>
        <v>45959</v>
      </c>
    </row>
    <row r="49" spans="1:2" ht="12.75">
      <c r="A49" s="121"/>
      <c r="B49" s="568"/>
    </row>
    <row r="50" spans="1:2" ht="12.75">
      <c r="A50" s="121" t="s">
        <v>550</v>
      </c>
      <c r="B50" s="568">
        <f>SUM(B16+B25+B29+B38+B48)</f>
        <v>179654</v>
      </c>
    </row>
    <row r="51" spans="1:2" ht="12.75">
      <c r="A51" s="660"/>
      <c r="B51" s="568"/>
    </row>
    <row r="52" spans="1:2" ht="12.75">
      <c r="A52" s="660" t="s">
        <v>551</v>
      </c>
      <c r="B52" s="568">
        <v>741</v>
      </c>
    </row>
    <row r="53" spans="1:2" ht="12.75">
      <c r="A53" s="21" t="s">
        <v>767</v>
      </c>
      <c r="B53" s="568"/>
    </row>
    <row r="54" spans="1:2" ht="12.75">
      <c r="A54" s="21"/>
      <c r="B54" s="566"/>
    </row>
    <row r="55" spans="1:2" ht="13.5" thickBot="1">
      <c r="A55" s="136" t="s">
        <v>552</v>
      </c>
      <c r="B55" s="530">
        <f>SUM(B50+B52)</f>
        <v>180395</v>
      </c>
    </row>
    <row r="56" ht="13.5" thickTop="1"/>
  </sheetData>
  <mergeCells count="2">
    <mergeCell ref="A2:B2"/>
    <mergeCell ref="A4:B4"/>
  </mergeCells>
  <printOptions horizontalCentered="1"/>
  <pageMargins left="0.7874015748031497" right="0.7874015748031497" top="0.7480314960629921" bottom="0.984251968503937" header="0.31496062992125984" footer="0.5118110236220472"/>
  <pageSetup horizontalDpi="600" verticalDpi="600" orientation="portrait" paperSize="9" r:id="rId1"/>
  <headerFooter alignWithMargins="0">
    <oddHeader>&amp;L16.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0">
      <selection activeCell="A48" sqref="A48:A49"/>
    </sheetView>
  </sheetViews>
  <sheetFormatPr defaultColWidth="9.00390625" defaultRowHeight="12.75"/>
  <cols>
    <col min="1" max="1" width="3.875" style="0" customWidth="1"/>
    <col min="2" max="2" width="33.125" style="0" bestFit="1" customWidth="1"/>
    <col min="3" max="3" width="11.125" style="0" customWidth="1"/>
    <col min="5" max="6" width="12.375" style="0" customWidth="1"/>
    <col min="7" max="7" width="11.125" style="0" customWidth="1"/>
    <col min="8" max="8" width="10.00390625" style="0" customWidth="1"/>
  </cols>
  <sheetData>
    <row r="1" spans="1:8" ht="12.75">
      <c r="A1" s="541"/>
      <c r="B1" s="6"/>
      <c r="C1" s="14"/>
      <c r="D1" s="14"/>
      <c r="E1" s="14"/>
      <c r="F1" s="14"/>
      <c r="G1" s="14"/>
      <c r="H1" s="14"/>
    </row>
    <row r="2" spans="1:8" ht="13.5">
      <c r="A2" s="1125" t="s">
        <v>364</v>
      </c>
      <c r="B2" s="1125"/>
      <c r="C2" s="1125"/>
      <c r="D2" s="1125"/>
      <c r="E2" s="1125"/>
      <c r="F2" s="1125"/>
      <c r="G2" s="1125"/>
      <c r="H2" s="1125"/>
    </row>
    <row r="3" spans="1:8" ht="13.5">
      <c r="A3" s="1125" t="s">
        <v>763</v>
      </c>
      <c r="B3" s="1125"/>
      <c r="C3" s="1125"/>
      <c r="D3" s="1125"/>
      <c r="E3" s="1125"/>
      <c r="F3" s="1125"/>
      <c r="G3" s="1125"/>
      <c r="H3" s="1125"/>
    </row>
    <row r="4" spans="1:8" ht="15.75">
      <c r="A4" s="1126" t="s">
        <v>365</v>
      </c>
      <c r="B4" s="1126"/>
      <c r="C4" s="1126"/>
      <c r="D4" s="1126"/>
      <c r="E4" s="1126"/>
      <c r="F4" s="1126"/>
      <c r="G4" s="1126"/>
      <c r="H4" s="1126"/>
    </row>
    <row r="5" spans="1:8" ht="15.75">
      <c r="A5" s="540"/>
      <c r="B5" s="540"/>
      <c r="C5" s="540"/>
      <c r="D5" s="540"/>
      <c r="E5" s="540"/>
      <c r="F5" s="540"/>
      <c r="G5" s="540"/>
      <c r="H5" s="540"/>
    </row>
    <row r="6" spans="1:8" ht="16.5" thickBot="1">
      <c r="A6" s="667"/>
      <c r="B6" s="668"/>
      <c r="C6" s="669"/>
      <c r="D6" s="669"/>
      <c r="E6" s="669"/>
      <c r="F6" s="669"/>
      <c r="G6" s="669"/>
      <c r="H6" s="670" t="s">
        <v>268</v>
      </c>
    </row>
    <row r="7" spans="1:8" ht="52.5" thickBot="1" thickTop="1">
      <c r="A7" s="671" t="s">
        <v>365</v>
      </c>
      <c r="B7" s="672"/>
      <c r="C7" s="673" t="s">
        <v>366</v>
      </c>
      <c r="D7" s="673" t="s">
        <v>323</v>
      </c>
      <c r="E7" s="673" t="s">
        <v>367</v>
      </c>
      <c r="F7" s="673" t="s">
        <v>368</v>
      </c>
      <c r="G7" s="673" t="s">
        <v>324</v>
      </c>
      <c r="H7" s="674" t="s">
        <v>369</v>
      </c>
    </row>
    <row r="8" spans="1:8" ht="13.5" thickTop="1">
      <c r="A8" s="465" t="s">
        <v>370</v>
      </c>
      <c r="B8" s="675" t="s">
        <v>325</v>
      </c>
      <c r="C8" s="489">
        <f>SUM(C9:C12)</f>
        <v>13927877</v>
      </c>
      <c r="D8" s="489"/>
      <c r="E8" s="489">
        <f>SUM(E9:E12)</f>
        <v>13927877</v>
      </c>
      <c r="F8" s="489">
        <f>SUM(F9:F12)</f>
        <v>14055866</v>
      </c>
      <c r="G8" s="489"/>
      <c r="H8" s="676">
        <f>SUM(H9:H12)</f>
        <v>14055866</v>
      </c>
    </row>
    <row r="9" spans="1:8" ht="12.75">
      <c r="A9" s="21" t="s">
        <v>371</v>
      </c>
      <c r="B9" s="52" t="s">
        <v>372</v>
      </c>
      <c r="C9" s="376">
        <v>63561</v>
      </c>
      <c r="D9" s="376"/>
      <c r="E9" s="376">
        <v>63561</v>
      </c>
      <c r="F9" s="376">
        <v>43623</v>
      </c>
      <c r="G9" s="376"/>
      <c r="H9" s="566">
        <v>43623</v>
      </c>
    </row>
    <row r="10" spans="1:8" ht="12.75">
      <c r="A10" s="21" t="s">
        <v>373</v>
      </c>
      <c r="B10" s="52" t="s">
        <v>374</v>
      </c>
      <c r="C10" s="376">
        <v>10369924</v>
      </c>
      <c r="D10" s="376"/>
      <c r="E10" s="376">
        <v>10369924</v>
      </c>
      <c r="F10" s="376">
        <v>9977929</v>
      </c>
      <c r="G10" s="376"/>
      <c r="H10" s="566">
        <v>9977929</v>
      </c>
    </row>
    <row r="11" spans="1:8" ht="12.75">
      <c r="A11" s="21" t="s">
        <v>375</v>
      </c>
      <c r="B11" s="52" t="s">
        <v>376</v>
      </c>
      <c r="C11" s="376">
        <v>277090</v>
      </c>
      <c r="D11" s="376"/>
      <c r="E11" s="376">
        <v>277090</v>
      </c>
      <c r="F11" s="376">
        <v>241433</v>
      </c>
      <c r="G11" s="376"/>
      <c r="H11" s="566">
        <v>241433</v>
      </c>
    </row>
    <row r="12" spans="1:8" ht="12.75">
      <c r="A12" s="21" t="s">
        <v>377</v>
      </c>
      <c r="B12" s="52" t="s">
        <v>378</v>
      </c>
      <c r="C12" s="376">
        <v>3217302</v>
      </c>
      <c r="D12" s="376"/>
      <c r="E12" s="376">
        <v>3217302</v>
      </c>
      <c r="F12" s="376">
        <v>3792881</v>
      </c>
      <c r="G12" s="376"/>
      <c r="H12" s="566">
        <v>3792881</v>
      </c>
    </row>
    <row r="13" spans="1:8" ht="12.75">
      <c r="A13" s="21"/>
      <c r="B13" s="52"/>
      <c r="C13" s="376"/>
      <c r="D13" s="376"/>
      <c r="E13" s="376"/>
      <c r="F13" s="376"/>
      <c r="G13" s="376"/>
      <c r="H13" s="566"/>
    </row>
    <row r="14" spans="1:8" ht="12.75">
      <c r="A14" s="21" t="s">
        <v>379</v>
      </c>
      <c r="B14" s="52" t="s">
        <v>326</v>
      </c>
      <c r="C14" s="376">
        <f>SUM(C15:C19)</f>
        <v>608309</v>
      </c>
      <c r="D14" s="376"/>
      <c r="E14" s="376">
        <f>SUM(E15:E19)</f>
        <v>608309</v>
      </c>
      <c r="F14" s="376">
        <f>SUM(F15:F19)</f>
        <v>772911</v>
      </c>
      <c r="G14" s="376"/>
      <c r="H14" s="566">
        <f>SUM(H15:H19)</f>
        <v>772911</v>
      </c>
    </row>
    <row r="15" spans="1:8" ht="12.75">
      <c r="A15" s="21" t="s">
        <v>371</v>
      </c>
      <c r="B15" s="52" t="s">
        <v>380</v>
      </c>
      <c r="C15" s="376">
        <v>26546</v>
      </c>
      <c r="D15" s="376"/>
      <c r="E15" s="376">
        <v>26546</v>
      </c>
      <c r="F15" s="376">
        <v>21017</v>
      </c>
      <c r="G15" s="376"/>
      <c r="H15" s="566">
        <v>21017</v>
      </c>
    </row>
    <row r="16" spans="1:8" ht="12.75">
      <c r="A16" s="21" t="s">
        <v>373</v>
      </c>
      <c r="B16" s="52" t="s">
        <v>381</v>
      </c>
      <c r="C16" s="376">
        <v>281819</v>
      </c>
      <c r="D16" s="376"/>
      <c r="E16" s="376">
        <v>281819</v>
      </c>
      <c r="F16" s="376">
        <v>260284</v>
      </c>
      <c r="G16" s="376"/>
      <c r="H16" s="566">
        <v>260284</v>
      </c>
    </row>
    <row r="17" spans="1:8" ht="12.75">
      <c r="A17" s="21" t="s">
        <v>375</v>
      </c>
      <c r="B17" s="52" t="s">
        <v>382</v>
      </c>
      <c r="C17" s="376">
        <v>0</v>
      </c>
      <c r="D17" s="376"/>
      <c r="E17" s="376">
        <v>0</v>
      </c>
      <c r="F17" s="376">
        <v>0</v>
      </c>
      <c r="G17" s="376"/>
      <c r="H17" s="566">
        <v>0</v>
      </c>
    </row>
    <row r="18" spans="1:8" ht="12.75">
      <c r="A18" s="21" t="s">
        <v>377</v>
      </c>
      <c r="B18" s="52" t="s">
        <v>383</v>
      </c>
      <c r="C18" s="376">
        <v>197903</v>
      </c>
      <c r="D18" s="376"/>
      <c r="E18" s="376">
        <v>197903</v>
      </c>
      <c r="F18" s="376">
        <v>368876</v>
      </c>
      <c r="G18" s="376"/>
      <c r="H18" s="566">
        <v>368876</v>
      </c>
    </row>
    <row r="19" spans="1:8" ht="12.75">
      <c r="A19" s="21" t="s">
        <v>384</v>
      </c>
      <c r="B19" s="52" t="s">
        <v>385</v>
      </c>
      <c r="C19" s="376">
        <v>102041</v>
      </c>
      <c r="D19" s="376"/>
      <c r="E19" s="376">
        <v>102041</v>
      </c>
      <c r="F19" s="376">
        <v>122734</v>
      </c>
      <c r="G19" s="376"/>
      <c r="H19" s="566">
        <v>122734</v>
      </c>
    </row>
    <row r="20" spans="1:8" ht="12.75">
      <c r="A20" s="21"/>
      <c r="B20" s="52"/>
      <c r="C20" s="376"/>
      <c r="D20" s="376"/>
      <c r="E20" s="376"/>
      <c r="F20" s="376"/>
      <c r="G20" s="376"/>
      <c r="H20" s="566"/>
    </row>
    <row r="21" spans="1:8" ht="13.5" thickBot="1">
      <c r="A21" s="677" t="s">
        <v>327</v>
      </c>
      <c r="B21" s="678"/>
      <c r="C21" s="679">
        <f>SUM(C8+C14)</f>
        <v>14536186</v>
      </c>
      <c r="D21" s="679"/>
      <c r="E21" s="679">
        <f>SUM(E8+E14)</f>
        <v>14536186</v>
      </c>
      <c r="F21" s="679">
        <f>SUM(F8+F14)</f>
        <v>14828777</v>
      </c>
      <c r="G21" s="679"/>
      <c r="H21" s="680">
        <f>SUM(H8+H14)</f>
        <v>14828777</v>
      </c>
    </row>
    <row r="22" spans="1:8" ht="13.5" thickTop="1">
      <c r="A22" s="2"/>
      <c r="B22" s="2"/>
      <c r="C22" s="25"/>
      <c r="D22" s="25"/>
      <c r="E22" s="25"/>
      <c r="F22" s="25"/>
      <c r="G22" s="25"/>
      <c r="H22" s="25"/>
    </row>
    <row r="23" spans="1:8" ht="12.75">
      <c r="A23" s="2"/>
      <c r="B23" s="2"/>
      <c r="C23" s="25"/>
      <c r="D23" s="25"/>
      <c r="E23" s="25"/>
      <c r="F23" s="25"/>
      <c r="G23" s="25"/>
      <c r="H23" s="25"/>
    </row>
    <row r="24" spans="1:8" ht="12.75">
      <c r="A24" s="2"/>
      <c r="B24" s="2"/>
      <c r="C24" s="25"/>
      <c r="D24" s="25"/>
      <c r="E24" s="25"/>
      <c r="F24" s="25"/>
      <c r="G24" s="25"/>
      <c r="H24" s="25"/>
    </row>
    <row r="25" spans="1:8" ht="12.75">
      <c r="A25" s="681"/>
      <c r="B25" s="682"/>
      <c r="C25" s="683"/>
      <c r="D25" s="683"/>
      <c r="E25" s="683"/>
      <c r="F25" s="683"/>
      <c r="G25" s="683"/>
      <c r="H25" s="683"/>
    </row>
    <row r="26" spans="1:8" ht="13.5">
      <c r="A26" s="1125" t="s">
        <v>364</v>
      </c>
      <c r="B26" s="1125"/>
      <c r="C26" s="1125"/>
      <c r="D26" s="1125"/>
      <c r="E26" s="1125"/>
      <c r="F26" s="1125"/>
      <c r="G26" s="1125"/>
      <c r="H26" s="1125"/>
    </row>
    <row r="27" spans="1:8" ht="13.5">
      <c r="A27" s="1125" t="s">
        <v>763</v>
      </c>
      <c r="B27" s="1125"/>
      <c r="C27" s="1125"/>
      <c r="D27" s="1125"/>
      <c r="E27" s="1125"/>
      <c r="F27" s="1125"/>
      <c r="G27" s="1125"/>
      <c r="H27" s="1125"/>
    </row>
    <row r="28" spans="1:8" ht="15.75">
      <c r="A28" s="1126" t="s">
        <v>386</v>
      </c>
      <c r="B28" s="1126"/>
      <c r="C28" s="1126"/>
      <c r="D28" s="1126"/>
      <c r="E28" s="1126"/>
      <c r="F28" s="1126"/>
      <c r="G28" s="1126"/>
      <c r="H28" s="1126"/>
    </row>
    <row r="29" ht="13.5" thickBot="1">
      <c r="H29" s="670" t="s">
        <v>268</v>
      </c>
    </row>
    <row r="30" spans="1:8" ht="52.5" thickBot="1" thickTop="1">
      <c r="A30" s="671" t="s">
        <v>386</v>
      </c>
      <c r="B30" s="684"/>
      <c r="C30" s="673" t="s">
        <v>366</v>
      </c>
      <c r="D30" s="673" t="s">
        <v>323</v>
      </c>
      <c r="E30" s="673" t="s">
        <v>367</v>
      </c>
      <c r="F30" s="673" t="s">
        <v>368</v>
      </c>
      <c r="G30" s="673" t="s">
        <v>324</v>
      </c>
      <c r="H30" s="674" t="s">
        <v>369</v>
      </c>
    </row>
    <row r="31" spans="1:8" ht="13.5" thickTop="1">
      <c r="A31" s="465" t="s">
        <v>387</v>
      </c>
      <c r="B31" s="675" t="s">
        <v>328</v>
      </c>
      <c r="C31" s="489">
        <f>SUM(C32:C33)</f>
        <v>13234139</v>
      </c>
      <c r="D31" s="489"/>
      <c r="E31" s="489">
        <f>SUM(E32:E33)</f>
        <v>13234139</v>
      </c>
      <c r="F31" s="685">
        <f>SUM(F32:F33)</f>
        <v>13217859</v>
      </c>
      <c r="G31" s="686"/>
      <c r="H31" s="676">
        <f>SUM(H32:H33)</f>
        <v>13217859</v>
      </c>
    </row>
    <row r="32" spans="1:8" ht="12.75">
      <c r="A32" s="21" t="s">
        <v>388</v>
      </c>
      <c r="B32" s="52" t="s">
        <v>389</v>
      </c>
      <c r="C32" s="376">
        <v>1211210</v>
      </c>
      <c r="D32" s="376"/>
      <c r="E32" s="376">
        <v>1211210</v>
      </c>
      <c r="F32" s="376">
        <v>1211210</v>
      </c>
      <c r="G32" s="687"/>
      <c r="H32" s="566">
        <v>1211210</v>
      </c>
    </row>
    <row r="33" spans="1:8" ht="12.75">
      <c r="A33" s="21" t="s">
        <v>390</v>
      </c>
      <c r="B33" s="52" t="s">
        <v>391</v>
      </c>
      <c r="C33" s="376">
        <v>12022929</v>
      </c>
      <c r="D33" s="376"/>
      <c r="E33" s="376">
        <v>12022929</v>
      </c>
      <c r="F33" s="376">
        <v>12006649</v>
      </c>
      <c r="G33" s="687"/>
      <c r="H33" s="566">
        <v>12006649</v>
      </c>
    </row>
    <row r="34" spans="1:8" ht="12.75">
      <c r="A34" s="21" t="s">
        <v>489</v>
      </c>
      <c r="B34" s="52" t="s">
        <v>765</v>
      </c>
      <c r="C34" s="376">
        <v>0</v>
      </c>
      <c r="D34" s="376"/>
      <c r="E34" s="376">
        <v>0</v>
      </c>
      <c r="F34" s="376">
        <v>0</v>
      </c>
      <c r="G34" s="687"/>
      <c r="H34" s="566">
        <v>0</v>
      </c>
    </row>
    <row r="35" spans="1:8" ht="12.75">
      <c r="A35" s="21"/>
      <c r="B35" s="52"/>
      <c r="C35" s="376"/>
      <c r="D35" s="376"/>
      <c r="E35" s="376"/>
      <c r="F35" s="376"/>
      <c r="G35" s="687"/>
      <c r="H35" s="566"/>
    </row>
    <row r="36" spans="1:8" ht="12.75">
      <c r="A36" s="21" t="s">
        <v>392</v>
      </c>
      <c r="B36" s="52" t="s">
        <v>329</v>
      </c>
      <c r="C36" s="376">
        <f>SUM(C37:C38)</f>
        <v>146698</v>
      </c>
      <c r="D36" s="376"/>
      <c r="E36" s="376">
        <f>SUM(E37:E38)</f>
        <v>146698</v>
      </c>
      <c r="F36" s="376">
        <f>SUM(F37:F38)</f>
        <v>341088</v>
      </c>
      <c r="G36" s="376"/>
      <c r="H36" s="566">
        <f>SUM(H37:H38)</f>
        <v>341088</v>
      </c>
    </row>
    <row r="37" spans="1:8" ht="12.75">
      <c r="A37" s="21" t="s">
        <v>371</v>
      </c>
      <c r="B37" s="52" t="s">
        <v>393</v>
      </c>
      <c r="C37" s="376">
        <v>146698</v>
      </c>
      <c r="D37" s="376"/>
      <c r="E37" s="376">
        <v>146698</v>
      </c>
      <c r="F37" s="376">
        <v>341088</v>
      </c>
      <c r="G37" s="687"/>
      <c r="H37" s="566">
        <v>341088</v>
      </c>
    </row>
    <row r="38" spans="1:8" ht="12.75">
      <c r="A38" s="21" t="s">
        <v>394</v>
      </c>
      <c r="B38" s="52" t="s">
        <v>395</v>
      </c>
      <c r="C38" s="376">
        <v>0</v>
      </c>
      <c r="D38" s="376"/>
      <c r="E38" s="376">
        <v>0</v>
      </c>
      <c r="F38" s="376">
        <v>0</v>
      </c>
      <c r="G38" s="687"/>
      <c r="H38" s="566">
        <v>0</v>
      </c>
    </row>
    <row r="39" spans="1:8" ht="12.75">
      <c r="A39" s="21"/>
      <c r="B39" s="52"/>
      <c r="C39" s="376"/>
      <c r="D39" s="376"/>
      <c r="E39" s="376"/>
      <c r="F39" s="376"/>
      <c r="G39" s="687"/>
      <c r="H39" s="566"/>
    </row>
    <row r="40" spans="1:8" ht="12.75">
      <c r="A40" s="21" t="s">
        <v>396</v>
      </c>
      <c r="B40" s="52" t="s">
        <v>330</v>
      </c>
      <c r="C40" s="376">
        <f>SUM(C41:C43)</f>
        <v>1155349</v>
      </c>
      <c r="D40" s="376"/>
      <c r="E40" s="376">
        <f>SUM(E41:E43)</f>
        <v>1155349</v>
      </c>
      <c r="F40" s="376">
        <f>SUM(F41:F43)</f>
        <v>1269830</v>
      </c>
      <c r="G40" s="687"/>
      <c r="H40" s="566">
        <f>SUM(H41:H43)</f>
        <v>1269830</v>
      </c>
    </row>
    <row r="41" spans="1:8" ht="12.75">
      <c r="A41" s="21" t="s">
        <v>371</v>
      </c>
      <c r="B41" s="52" t="s">
        <v>397</v>
      </c>
      <c r="C41" s="376">
        <v>371128</v>
      </c>
      <c r="D41" s="376"/>
      <c r="E41" s="376">
        <v>371128</v>
      </c>
      <c r="F41" s="376">
        <v>752401</v>
      </c>
      <c r="G41" s="687"/>
      <c r="H41" s="566">
        <v>752401</v>
      </c>
    </row>
    <row r="42" spans="1:8" ht="12.75">
      <c r="A42" s="21" t="s">
        <v>373</v>
      </c>
      <c r="B42" s="52" t="s">
        <v>398</v>
      </c>
      <c r="C42" s="376">
        <v>630975</v>
      </c>
      <c r="D42" s="376"/>
      <c r="E42" s="376">
        <v>630975</v>
      </c>
      <c r="F42" s="376">
        <v>366907</v>
      </c>
      <c r="G42" s="687"/>
      <c r="H42" s="566">
        <v>366907</v>
      </c>
    </row>
    <row r="43" spans="1:8" ht="12.75">
      <c r="A43" s="21" t="s">
        <v>375</v>
      </c>
      <c r="B43" s="52" t="s">
        <v>399</v>
      </c>
      <c r="C43" s="376">
        <v>153246</v>
      </c>
      <c r="D43" s="376"/>
      <c r="E43" s="376">
        <v>153246</v>
      </c>
      <c r="F43" s="376">
        <v>150522</v>
      </c>
      <c r="G43" s="687"/>
      <c r="H43" s="566">
        <v>150522</v>
      </c>
    </row>
    <row r="44" spans="1:8" ht="12.75">
      <c r="A44" s="21"/>
      <c r="B44" s="52"/>
      <c r="C44" s="376"/>
      <c r="D44" s="376"/>
      <c r="E44" s="376"/>
      <c r="F44" s="376"/>
      <c r="G44" s="687"/>
      <c r="H44" s="566" t="s">
        <v>223</v>
      </c>
    </row>
    <row r="45" spans="1:8" ht="13.5" thickBot="1">
      <c r="A45" s="677"/>
      <c r="B45" s="678" t="s">
        <v>331</v>
      </c>
      <c r="C45" s="688">
        <f>SUM(C31+C36+C40)</f>
        <v>14536186</v>
      </c>
      <c r="D45" s="688"/>
      <c r="E45" s="688">
        <f>SUM(E31+E36+E40)</f>
        <v>14536186</v>
      </c>
      <c r="F45" s="688">
        <f>SUM(F31+F36+F40)</f>
        <v>14828777</v>
      </c>
      <c r="G45" s="679"/>
      <c r="H45" s="680">
        <f>SUM(H31+H36+H40)</f>
        <v>14828777</v>
      </c>
    </row>
    <row r="46" spans="1:8" ht="13.5" thickTop="1">
      <c r="A46" s="6"/>
      <c r="B46" s="6"/>
      <c r="C46" s="14"/>
      <c r="D46" s="14"/>
      <c r="E46" s="14"/>
      <c r="F46" s="14"/>
      <c r="G46" s="14"/>
      <c r="H46" s="14"/>
    </row>
    <row r="47" spans="1:8" ht="12.75">
      <c r="A47" s="6"/>
      <c r="B47" s="6"/>
      <c r="C47" s="14"/>
      <c r="D47" s="14"/>
      <c r="E47" s="14"/>
      <c r="F47" s="14"/>
      <c r="G47" s="14"/>
      <c r="H47" s="14"/>
    </row>
    <row r="48" spans="1:8" ht="12.75">
      <c r="A48" s="6"/>
      <c r="B48" s="6"/>
      <c r="C48" s="14"/>
      <c r="D48" s="14"/>
      <c r="E48" s="14"/>
      <c r="F48" s="14"/>
      <c r="G48" s="14"/>
      <c r="H48" s="14"/>
    </row>
    <row r="49" spans="1:8" ht="12.75">
      <c r="A49" s="6"/>
      <c r="B49" s="6"/>
      <c r="C49" s="14"/>
      <c r="D49" s="14"/>
      <c r="E49" s="14"/>
      <c r="F49" s="14"/>
      <c r="G49" s="14"/>
      <c r="H49" s="14"/>
    </row>
  </sheetData>
  <mergeCells count="6">
    <mergeCell ref="A27:H27"/>
    <mergeCell ref="A28:H28"/>
    <mergeCell ref="A2:H2"/>
    <mergeCell ref="A3:H3"/>
    <mergeCell ref="A4:H4"/>
    <mergeCell ref="A26:H26"/>
  </mergeCells>
  <printOptions horizontalCentered="1"/>
  <pageMargins left="0.31496062992125984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&amp;L17.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6">
      <selection activeCell="B6" sqref="B6"/>
    </sheetView>
  </sheetViews>
  <sheetFormatPr defaultColWidth="9.00390625" defaultRowHeight="12.75"/>
  <cols>
    <col min="1" max="1" width="6.75390625" style="0" customWidth="1"/>
    <col min="2" max="2" width="53.00390625" style="0" customWidth="1"/>
    <col min="3" max="3" width="9.25390625" style="0" bestFit="1" customWidth="1"/>
    <col min="4" max="4" width="9.75390625" style="0" bestFit="1" customWidth="1"/>
    <col min="5" max="5" width="9.375" style="0" customWidth="1"/>
  </cols>
  <sheetData>
    <row r="1" spans="1:5" ht="12.75">
      <c r="A1" s="541"/>
      <c r="B1" s="689"/>
      <c r="C1" s="690"/>
      <c r="D1" s="690"/>
      <c r="E1" s="690"/>
    </row>
    <row r="2" spans="1:5" ht="12.75">
      <c r="A2" s="535"/>
      <c r="B2" s="6"/>
      <c r="C2" s="14"/>
      <c r="D2" s="14"/>
      <c r="E2" s="14"/>
    </row>
    <row r="3" spans="1:5" ht="13.5">
      <c r="A3" s="1125" t="s">
        <v>364</v>
      </c>
      <c r="B3" s="1102"/>
      <c r="C3" s="1102"/>
      <c r="D3" s="1102"/>
      <c r="E3" s="1102"/>
    </row>
    <row r="4" spans="1:5" ht="13.5">
      <c r="A4" s="1125" t="s">
        <v>764</v>
      </c>
      <c r="B4" s="1102"/>
      <c r="C4" s="1102"/>
      <c r="D4" s="1102"/>
      <c r="E4" s="1102"/>
    </row>
    <row r="5" spans="1:5" ht="13.5">
      <c r="A5" s="539"/>
      <c r="B5" s="533"/>
      <c r="C5" s="533"/>
      <c r="D5" s="533"/>
      <c r="E5" s="533"/>
    </row>
    <row r="6" spans="1:5" ht="13.5" thickBot="1">
      <c r="A6" s="535"/>
      <c r="B6" s="6"/>
      <c r="C6" s="14"/>
      <c r="D6" s="14"/>
      <c r="E6" s="670"/>
    </row>
    <row r="7" spans="1:5" ht="13.5" thickTop="1">
      <c r="A7" s="849" t="s">
        <v>400</v>
      </c>
      <c r="B7" s="850" t="s">
        <v>845</v>
      </c>
      <c r="C7" s="851" t="s">
        <v>789</v>
      </c>
      <c r="D7" s="851" t="s">
        <v>301</v>
      </c>
      <c r="E7" s="852" t="s">
        <v>302</v>
      </c>
    </row>
    <row r="8" spans="1:5" ht="13.5" thickBot="1">
      <c r="A8" s="853" t="s">
        <v>348</v>
      </c>
      <c r="B8" s="854"/>
      <c r="C8" s="1127" t="s">
        <v>303</v>
      </c>
      <c r="D8" s="1128"/>
      <c r="E8" s="855"/>
    </row>
    <row r="9" spans="1:5" ht="13.5" thickTop="1">
      <c r="A9" s="691">
        <v>1</v>
      </c>
      <c r="B9" s="675" t="s">
        <v>776</v>
      </c>
      <c r="C9" s="489">
        <v>1743830</v>
      </c>
      <c r="D9" s="489">
        <v>1782165</v>
      </c>
      <c r="E9" s="692">
        <v>1751939</v>
      </c>
    </row>
    <row r="10" spans="1:5" ht="12.75">
      <c r="A10" s="693">
        <v>2</v>
      </c>
      <c r="B10" s="52" t="s">
        <v>401</v>
      </c>
      <c r="C10" s="376">
        <v>552384</v>
      </c>
      <c r="D10" s="376">
        <v>562629</v>
      </c>
      <c r="E10" s="566">
        <v>553051</v>
      </c>
    </row>
    <row r="11" spans="1:5" ht="12.75">
      <c r="A11" s="693">
        <v>3</v>
      </c>
      <c r="B11" s="52" t="s">
        <v>402</v>
      </c>
      <c r="C11" s="376">
        <v>1051876</v>
      </c>
      <c r="D11" s="376">
        <v>1155012</v>
      </c>
      <c r="E11" s="566">
        <v>1139527</v>
      </c>
    </row>
    <row r="12" spans="1:5" ht="12.75">
      <c r="A12" s="693">
        <v>4</v>
      </c>
      <c r="B12" s="52" t="s">
        <v>732</v>
      </c>
      <c r="C12" s="376">
        <v>123381</v>
      </c>
      <c r="D12" s="376">
        <v>138866</v>
      </c>
      <c r="E12" s="566">
        <v>149093</v>
      </c>
    </row>
    <row r="13" spans="1:5" ht="12.75">
      <c r="A13" s="693">
        <v>5</v>
      </c>
      <c r="B13" s="52" t="s">
        <v>733</v>
      </c>
      <c r="C13" s="376">
        <v>152766</v>
      </c>
      <c r="D13" s="376">
        <v>156449</v>
      </c>
      <c r="E13" s="566">
        <v>157319</v>
      </c>
    </row>
    <row r="14" spans="1:5" ht="12.75">
      <c r="A14" s="693">
        <v>6</v>
      </c>
      <c r="B14" s="52" t="s">
        <v>934</v>
      </c>
      <c r="C14" s="376">
        <v>10170</v>
      </c>
      <c r="D14" s="376">
        <v>11667</v>
      </c>
      <c r="E14" s="566">
        <v>11667</v>
      </c>
    </row>
    <row r="15" spans="1:5" ht="12.75">
      <c r="A15" s="693">
        <v>7</v>
      </c>
      <c r="B15" s="52" t="s">
        <v>839</v>
      </c>
      <c r="C15" s="376">
        <v>202366</v>
      </c>
      <c r="D15" s="376">
        <v>356296</v>
      </c>
      <c r="E15" s="566">
        <v>302840</v>
      </c>
    </row>
    <row r="16" spans="1:5" ht="12.75">
      <c r="A16" s="693">
        <v>8</v>
      </c>
      <c r="B16" s="52" t="s">
        <v>269</v>
      </c>
      <c r="C16" s="376">
        <v>504427</v>
      </c>
      <c r="D16" s="376">
        <v>554805</v>
      </c>
      <c r="E16" s="566">
        <v>492996</v>
      </c>
    </row>
    <row r="17" spans="1:5" ht="12.75">
      <c r="A17" s="693">
        <v>9</v>
      </c>
      <c r="B17" s="52" t="s">
        <v>734</v>
      </c>
      <c r="C17" s="376">
        <v>10000</v>
      </c>
      <c r="D17" s="376">
        <v>12700</v>
      </c>
      <c r="E17" s="566">
        <v>5092</v>
      </c>
    </row>
    <row r="18" spans="1:5" ht="12.75">
      <c r="A18" s="693">
        <v>10</v>
      </c>
      <c r="B18" s="52" t="s">
        <v>332</v>
      </c>
      <c r="C18" s="376">
        <v>21160</v>
      </c>
      <c r="D18" s="376">
        <v>37099</v>
      </c>
      <c r="E18" s="566">
        <v>37099</v>
      </c>
    </row>
    <row r="19" spans="1:5" ht="12.75">
      <c r="A19" s="693">
        <v>11</v>
      </c>
      <c r="B19" s="52" t="s">
        <v>735</v>
      </c>
      <c r="C19" s="376">
        <v>10000</v>
      </c>
      <c r="D19" s="376">
        <v>9900</v>
      </c>
      <c r="E19" s="566">
        <v>8065</v>
      </c>
    </row>
    <row r="20" spans="1:5" ht="12.75">
      <c r="A20" s="693">
        <v>12</v>
      </c>
      <c r="B20" s="52" t="s">
        <v>736</v>
      </c>
      <c r="C20" s="376"/>
      <c r="D20" s="376"/>
      <c r="E20" s="566"/>
    </row>
    <row r="21" spans="1:5" ht="12.75">
      <c r="A21" s="694">
        <v>13</v>
      </c>
      <c r="B21" s="53" t="s">
        <v>737</v>
      </c>
      <c r="C21" s="379">
        <f>SUM(C9:C20)</f>
        <v>4382360</v>
      </c>
      <c r="D21" s="379">
        <f>SUM(D9:D20)</f>
        <v>4777588</v>
      </c>
      <c r="E21" s="568">
        <f>SUM(E9:E20)</f>
        <v>4608688</v>
      </c>
    </row>
    <row r="22" spans="1:5" ht="12.75">
      <c r="A22" s="694">
        <v>14</v>
      </c>
      <c r="B22" s="52" t="s">
        <v>738</v>
      </c>
      <c r="C22" s="376">
        <v>46827</v>
      </c>
      <c r="D22" s="376">
        <v>47081</v>
      </c>
      <c r="E22" s="566">
        <v>44295</v>
      </c>
    </row>
    <row r="23" spans="1:5" s="846" customFormat="1" ht="12.75">
      <c r="A23" s="693">
        <v>15</v>
      </c>
      <c r="B23" s="52" t="s">
        <v>739</v>
      </c>
      <c r="C23" s="376">
        <v>120000</v>
      </c>
      <c r="D23" s="376">
        <v>120000</v>
      </c>
      <c r="E23" s="566">
        <v>120000</v>
      </c>
    </row>
    <row r="24" spans="1:5" s="846" customFormat="1" ht="12.75">
      <c r="A24" s="693">
        <v>16</v>
      </c>
      <c r="B24" s="52" t="s">
        <v>740</v>
      </c>
      <c r="C24" s="376"/>
      <c r="D24" s="376"/>
      <c r="E24" s="566"/>
    </row>
    <row r="25" spans="1:5" ht="12.75">
      <c r="A25" s="693">
        <v>17</v>
      </c>
      <c r="B25" s="52" t="s">
        <v>741</v>
      </c>
      <c r="C25" s="376"/>
      <c r="D25" s="376"/>
      <c r="E25" s="566"/>
    </row>
    <row r="26" spans="1:5" ht="12.75">
      <c r="A26" s="694">
        <v>18</v>
      </c>
      <c r="B26" s="53" t="s">
        <v>742</v>
      </c>
      <c r="C26" s="379">
        <f>SUM(C22:C25)</f>
        <v>166827</v>
      </c>
      <c r="D26" s="379">
        <f>SUM(D22:D25)</f>
        <v>167081</v>
      </c>
      <c r="E26" s="568">
        <f>SUM(E22:E25)</f>
        <v>164295</v>
      </c>
    </row>
    <row r="27" spans="1:5" ht="13.5">
      <c r="A27" s="694">
        <v>19</v>
      </c>
      <c r="B27" s="695" t="s">
        <v>743</v>
      </c>
      <c r="C27" s="379">
        <f>SUM(C21+C26)</f>
        <v>4549187</v>
      </c>
      <c r="D27" s="379">
        <f>SUM(D21+D26)</f>
        <v>4944669</v>
      </c>
      <c r="E27" s="568">
        <f>SUM(E21+E26)</f>
        <v>4772983</v>
      </c>
    </row>
    <row r="28" spans="1:5" ht="12.75">
      <c r="A28" s="693">
        <v>20</v>
      </c>
      <c r="B28" s="52" t="s">
        <v>403</v>
      </c>
      <c r="C28" s="376">
        <v>66335</v>
      </c>
      <c r="D28" s="376">
        <v>154574</v>
      </c>
      <c r="E28" s="566"/>
    </row>
    <row r="29" spans="1:5" ht="12.75">
      <c r="A29" s="693">
        <v>21</v>
      </c>
      <c r="B29" s="52" t="s">
        <v>744</v>
      </c>
      <c r="C29" s="376"/>
      <c r="D29" s="376"/>
      <c r="E29" s="566"/>
    </row>
    <row r="30" spans="1:5" ht="12.75">
      <c r="A30" s="693">
        <v>22</v>
      </c>
      <c r="B30" s="52" t="s">
        <v>404</v>
      </c>
      <c r="C30" s="376"/>
      <c r="D30" s="376"/>
      <c r="E30" s="566">
        <v>20693</v>
      </c>
    </row>
    <row r="31" spans="1:5" ht="13.5">
      <c r="A31" s="693">
        <v>23</v>
      </c>
      <c r="B31" s="696" t="s">
        <v>745</v>
      </c>
      <c r="C31" s="496">
        <f>SUM(C27+C28+C30)</f>
        <v>4615522</v>
      </c>
      <c r="D31" s="496">
        <f>SUM(D27+D28+D30)</f>
        <v>5099243</v>
      </c>
      <c r="E31" s="570">
        <f>SUM(E27+E28+E30)</f>
        <v>4793676</v>
      </c>
    </row>
    <row r="32" spans="1:5" ht="12.75">
      <c r="A32" s="693">
        <v>24</v>
      </c>
      <c r="B32" s="52" t="s">
        <v>405</v>
      </c>
      <c r="C32" s="376">
        <v>158576</v>
      </c>
      <c r="D32" s="376">
        <v>191400</v>
      </c>
      <c r="E32" s="566">
        <v>207360</v>
      </c>
    </row>
    <row r="33" spans="1:5" ht="12.75">
      <c r="A33" s="693">
        <v>25</v>
      </c>
      <c r="B33" s="52" t="s">
        <v>406</v>
      </c>
      <c r="C33" s="376">
        <v>1817056</v>
      </c>
      <c r="D33" s="376">
        <v>1882332</v>
      </c>
      <c r="E33" s="566">
        <v>1959329</v>
      </c>
    </row>
    <row r="34" spans="1:5" ht="12.75">
      <c r="A34" s="693">
        <v>26</v>
      </c>
      <c r="B34" s="52" t="s">
        <v>746</v>
      </c>
      <c r="C34" s="376">
        <v>846458</v>
      </c>
      <c r="D34" s="376">
        <v>943374</v>
      </c>
      <c r="E34" s="566">
        <v>947156</v>
      </c>
    </row>
    <row r="35" spans="1:5" ht="12.75">
      <c r="A35" s="697">
        <v>27</v>
      </c>
      <c r="B35" s="698" t="s">
        <v>333</v>
      </c>
      <c r="C35" s="376">
        <v>800</v>
      </c>
      <c r="D35" s="376">
        <v>25417</v>
      </c>
      <c r="E35" s="566">
        <v>19005</v>
      </c>
    </row>
    <row r="36" spans="1:9" ht="12.75">
      <c r="A36" s="693">
        <v>28</v>
      </c>
      <c r="B36" s="52" t="s">
        <v>335</v>
      </c>
      <c r="C36" s="376">
        <v>70600</v>
      </c>
      <c r="D36" s="376">
        <v>87700</v>
      </c>
      <c r="E36" s="566">
        <v>86939</v>
      </c>
      <c r="F36" s="699"/>
      <c r="G36" s="699"/>
      <c r="H36" s="699"/>
      <c r="I36" s="699"/>
    </row>
    <row r="37" spans="1:5" ht="12.75">
      <c r="A37" s="693">
        <v>29</v>
      </c>
      <c r="B37" s="52" t="s">
        <v>747</v>
      </c>
      <c r="C37" s="376">
        <v>20600</v>
      </c>
      <c r="D37" s="376">
        <v>62100</v>
      </c>
      <c r="E37" s="566">
        <v>66554</v>
      </c>
    </row>
    <row r="38" spans="1:5" ht="12.75">
      <c r="A38" s="693">
        <v>30</v>
      </c>
      <c r="B38" s="52" t="s">
        <v>748</v>
      </c>
      <c r="C38" s="376">
        <v>103973</v>
      </c>
      <c r="D38" s="376">
        <v>126427</v>
      </c>
      <c r="E38" s="566">
        <v>113933</v>
      </c>
    </row>
    <row r="39" spans="1:5" ht="12.75">
      <c r="A39" s="693">
        <v>31</v>
      </c>
      <c r="B39" s="52" t="s">
        <v>334</v>
      </c>
      <c r="C39" s="376">
        <v>62360</v>
      </c>
      <c r="D39" s="376">
        <v>90145</v>
      </c>
      <c r="E39" s="566">
        <v>93067</v>
      </c>
    </row>
    <row r="40" spans="1:5" ht="12.75">
      <c r="A40" s="693">
        <v>32</v>
      </c>
      <c r="B40" s="52" t="s">
        <v>749</v>
      </c>
      <c r="C40" s="376">
        <v>976775</v>
      </c>
      <c r="D40" s="376">
        <v>1008030</v>
      </c>
      <c r="E40" s="566">
        <v>1008967</v>
      </c>
    </row>
    <row r="41" spans="1:5" ht="12.75">
      <c r="A41" s="693">
        <v>33</v>
      </c>
      <c r="B41" s="52" t="s">
        <v>750</v>
      </c>
      <c r="C41" s="376">
        <v>976775</v>
      </c>
      <c r="D41" s="376">
        <v>1008030</v>
      </c>
      <c r="E41" s="566">
        <v>1008003</v>
      </c>
    </row>
    <row r="42" spans="1:5" ht="12.75">
      <c r="A42" s="693">
        <v>34</v>
      </c>
      <c r="B42" s="52" t="s">
        <v>751</v>
      </c>
      <c r="C42" s="376">
        <v>11000</v>
      </c>
      <c r="D42" s="376">
        <v>11000</v>
      </c>
      <c r="E42" s="566">
        <v>12358</v>
      </c>
    </row>
    <row r="43" spans="1:5" ht="12.75">
      <c r="A43" s="693">
        <v>35</v>
      </c>
      <c r="B43" s="52" t="s">
        <v>752</v>
      </c>
      <c r="C43" s="376"/>
      <c r="D43" s="376"/>
      <c r="E43" s="566"/>
    </row>
    <row r="44" spans="1:5" ht="25.5">
      <c r="A44" s="1042">
        <v>36</v>
      </c>
      <c r="B44" s="1041" t="s">
        <v>336</v>
      </c>
      <c r="C44" s="379">
        <f>SUM(C32+C33+C34+C35+C36+C38+C39+C40+C42+C43)</f>
        <v>4047598</v>
      </c>
      <c r="D44" s="379">
        <f>SUM(D32+D33+D34+D35+D36+D38+D39+D40+D42+D43)</f>
        <v>4365825</v>
      </c>
      <c r="E44" s="568">
        <f>SUM(E32+E33+E34+E35+E36+E38+E39+E40+E42+E43)</f>
        <v>4448114</v>
      </c>
    </row>
    <row r="45" spans="1:5" ht="12.75">
      <c r="A45" s="693">
        <v>37</v>
      </c>
      <c r="B45" s="52" t="s">
        <v>753</v>
      </c>
      <c r="C45" s="376">
        <v>440789</v>
      </c>
      <c r="D45" s="376">
        <v>537379</v>
      </c>
      <c r="E45" s="566">
        <v>419059</v>
      </c>
    </row>
    <row r="46" spans="1:5" ht="12.75">
      <c r="A46" s="693">
        <v>38</v>
      </c>
      <c r="B46" s="52" t="s">
        <v>754</v>
      </c>
      <c r="C46" s="376">
        <v>127135</v>
      </c>
      <c r="D46" s="376">
        <v>48177</v>
      </c>
      <c r="E46" s="566">
        <v>100000</v>
      </c>
    </row>
    <row r="47" spans="1:5" ht="12.75">
      <c r="A47" s="693">
        <v>39</v>
      </c>
      <c r="B47" s="52" t="s">
        <v>755</v>
      </c>
      <c r="C47" s="376"/>
      <c r="D47" s="376">
        <v>200</v>
      </c>
      <c r="E47" s="566">
        <v>200</v>
      </c>
    </row>
    <row r="48" spans="1:5" ht="12.75">
      <c r="A48" s="693">
        <v>40</v>
      </c>
      <c r="B48" s="52" t="s">
        <v>756</v>
      </c>
      <c r="C48" s="376"/>
      <c r="D48" s="376"/>
      <c r="E48" s="566"/>
    </row>
    <row r="49" spans="1:5" ht="12.75">
      <c r="A49" s="694">
        <v>41</v>
      </c>
      <c r="B49" s="53" t="s">
        <v>757</v>
      </c>
      <c r="C49" s="379">
        <f>SUM(C45:C48)</f>
        <v>567924</v>
      </c>
      <c r="D49" s="379">
        <f>SUM(D45:D48)</f>
        <v>585756</v>
      </c>
      <c r="E49" s="568">
        <f>SUM(E45:E48)</f>
        <v>519259</v>
      </c>
    </row>
    <row r="50" spans="1:5" ht="13.5">
      <c r="A50" s="694">
        <v>42</v>
      </c>
      <c r="B50" s="696" t="s">
        <v>758</v>
      </c>
      <c r="C50" s="496">
        <f>SUM(C44+C49)</f>
        <v>4615522</v>
      </c>
      <c r="D50" s="496">
        <f>SUM(D44+D49)</f>
        <v>4951581</v>
      </c>
      <c r="E50" s="570">
        <f>SUM(E44+E49)</f>
        <v>4967373</v>
      </c>
    </row>
    <row r="51" spans="1:5" ht="12.75">
      <c r="A51" s="693">
        <v>43</v>
      </c>
      <c r="B51" s="52" t="s">
        <v>407</v>
      </c>
      <c r="C51" s="376"/>
      <c r="D51" s="376">
        <v>147662</v>
      </c>
      <c r="E51" s="566">
        <v>157810</v>
      </c>
    </row>
    <row r="52" spans="1:5" ht="12.75">
      <c r="A52" s="693">
        <v>44</v>
      </c>
      <c r="B52" s="52" t="s">
        <v>759</v>
      </c>
      <c r="C52" s="376"/>
      <c r="D52" s="376"/>
      <c r="E52" s="566"/>
    </row>
    <row r="53" spans="1:5" ht="12.75">
      <c r="A53" s="693">
        <v>45</v>
      </c>
      <c r="B53" s="52" t="s">
        <v>408</v>
      </c>
      <c r="C53" s="376"/>
      <c r="D53" s="376"/>
      <c r="E53" s="566">
        <v>-2736</v>
      </c>
    </row>
    <row r="54" spans="1:5" ht="13.5">
      <c r="A54" s="700">
        <v>46</v>
      </c>
      <c r="B54" s="701" t="s">
        <v>760</v>
      </c>
      <c r="C54" s="702">
        <f>SUM(C50:C53)</f>
        <v>4615522</v>
      </c>
      <c r="D54" s="702">
        <f>SUM(D50:D53)</f>
        <v>5099243</v>
      </c>
      <c r="E54" s="848">
        <f>SUM(E50:E53)</f>
        <v>5122447</v>
      </c>
    </row>
    <row r="55" spans="1:5" ht="12.75">
      <c r="A55" s="694">
        <v>47</v>
      </c>
      <c r="B55" s="53" t="s">
        <v>337</v>
      </c>
      <c r="C55" s="379">
        <f>SUM(C44+C51-C21-C28)</f>
        <v>-401097</v>
      </c>
      <c r="D55" s="379">
        <f>SUM(D44+D51-D21-D28)</f>
        <v>-418675</v>
      </c>
      <c r="E55" s="568">
        <f>SUM(E44+E51-E21-E28)</f>
        <v>-2764</v>
      </c>
    </row>
    <row r="56" spans="1:5" ht="12.75">
      <c r="A56" s="694">
        <v>48</v>
      </c>
      <c r="B56" s="53" t="s">
        <v>761</v>
      </c>
      <c r="C56" s="379">
        <f>SUM(C49-C26)</f>
        <v>401097</v>
      </c>
      <c r="D56" s="379">
        <f>SUM(D49-D26)</f>
        <v>418675</v>
      </c>
      <c r="E56" s="568">
        <f>SUM(E49-E26)</f>
        <v>354964</v>
      </c>
    </row>
    <row r="57" spans="1:5" ht="12.75">
      <c r="A57" s="700">
        <v>49</v>
      </c>
      <c r="B57" s="847" t="s">
        <v>762</v>
      </c>
      <c r="C57" s="665">
        <f aca="true" t="shared" si="0" ref="C57:E58">SUM(C52-C29)</f>
        <v>0</v>
      </c>
      <c r="D57" s="665">
        <f t="shared" si="0"/>
        <v>0</v>
      </c>
      <c r="E57" s="741">
        <f t="shared" si="0"/>
        <v>0</v>
      </c>
    </row>
    <row r="58" spans="1:5" ht="13.5" thickBot="1">
      <c r="A58" s="703">
        <v>50</v>
      </c>
      <c r="B58" s="704" t="s">
        <v>338</v>
      </c>
      <c r="C58" s="23">
        <f t="shared" si="0"/>
        <v>0</v>
      </c>
      <c r="D58" s="23">
        <f t="shared" si="0"/>
        <v>0</v>
      </c>
      <c r="E58" s="530">
        <f t="shared" si="0"/>
        <v>-23429</v>
      </c>
    </row>
    <row r="59" ht="13.5" thickTop="1"/>
  </sheetData>
  <mergeCells count="3">
    <mergeCell ref="A3:E3"/>
    <mergeCell ref="A4:E4"/>
    <mergeCell ref="C8:D8"/>
  </mergeCells>
  <printOptions/>
  <pageMargins left="0.75" right="0.65" top="0.69" bottom="0.61" header="0.5" footer="0.5"/>
  <pageSetup horizontalDpi="600" verticalDpi="600" orientation="portrait" paperSize="9" r:id="rId1"/>
  <headerFooter alignWithMargins="0">
    <oddHeader>&amp;L18.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C4">
      <selection activeCell="I21" sqref="I21"/>
    </sheetView>
  </sheetViews>
  <sheetFormatPr defaultColWidth="9.00390625" defaultRowHeight="12.75"/>
  <cols>
    <col min="1" max="1" width="7.00390625" style="0" customWidth="1"/>
    <col min="2" max="2" width="41.75390625" style="0" customWidth="1"/>
    <col min="3" max="3" width="13.375" style="0" customWidth="1"/>
    <col min="4" max="4" width="11.875" style="0" customWidth="1"/>
    <col min="5" max="5" width="15.625" style="0" customWidth="1"/>
    <col min="6" max="6" width="14.25390625" style="0" customWidth="1"/>
    <col min="7" max="7" width="13.00390625" style="0" customWidth="1"/>
    <col min="8" max="8" width="18.625" style="0" customWidth="1"/>
  </cols>
  <sheetData>
    <row r="1" spans="1:8" ht="12.75">
      <c r="A1" s="1129"/>
      <c r="B1" s="1095"/>
      <c r="C1" s="705"/>
      <c r="D1" s="705"/>
      <c r="E1" s="705"/>
      <c r="F1" s="705"/>
      <c r="G1" s="705"/>
      <c r="H1" s="705"/>
    </row>
    <row r="2" spans="1:8" ht="12.75">
      <c r="A2" s="6"/>
      <c r="B2" s="6"/>
      <c r="C2" s="705"/>
      <c r="D2" s="705"/>
      <c r="E2" s="705"/>
      <c r="F2" s="705"/>
      <c r="G2" s="705"/>
      <c r="H2" s="705"/>
    </row>
    <row r="3" spans="1:8" ht="13.5">
      <c r="A3" s="1125" t="s">
        <v>409</v>
      </c>
      <c r="B3" s="1095"/>
      <c r="C3" s="1095"/>
      <c r="D3" s="1095"/>
      <c r="E3" s="1095"/>
      <c r="F3" s="1095"/>
      <c r="G3" s="1095"/>
      <c r="H3" s="1095"/>
    </row>
    <row r="4" spans="1:8" ht="13.5">
      <c r="A4" s="1125" t="s">
        <v>766</v>
      </c>
      <c r="B4" s="1095"/>
      <c r="C4" s="1095"/>
      <c r="D4" s="1095"/>
      <c r="E4" s="1095"/>
      <c r="F4" s="1095"/>
      <c r="G4" s="1095"/>
      <c r="H4" s="1095"/>
    </row>
    <row r="5" spans="1:8" ht="13.5">
      <c r="A5" s="539"/>
      <c r="B5" s="263"/>
      <c r="C5" s="263"/>
      <c r="D5" s="263"/>
      <c r="E5" s="263"/>
      <c r="F5" s="263"/>
      <c r="G5" s="263"/>
      <c r="H5" s="263"/>
    </row>
    <row r="6" spans="1:8" ht="13.5">
      <c r="A6" s="539"/>
      <c r="B6" s="263"/>
      <c r="C6" s="263"/>
      <c r="D6" s="263"/>
      <c r="E6" s="263"/>
      <c r="F6" s="263"/>
      <c r="G6" s="263"/>
      <c r="H6" s="263"/>
    </row>
    <row r="7" spans="1:8" ht="14.25" thickBot="1">
      <c r="A7" s="6"/>
      <c r="B7" s="706"/>
      <c r="C7" s="707"/>
      <c r="D7" s="669"/>
      <c r="E7" s="669"/>
      <c r="F7" s="669"/>
      <c r="G7" s="707"/>
      <c r="H7" s="708" t="s">
        <v>268</v>
      </c>
    </row>
    <row r="8" spans="1:8" ht="42.75" customHeight="1" thickTop="1">
      <c r="A8" s="709"/>
      <c r="B8" s="398" t="s">
        <v>845</v>
      </c>
      <c r="C8" s="710" t="s">
        <v>366</v>
      </c>
      <c r="D8" s="710" t="s">
        <v>339</v>
      </c>
      <c r="E8" s="710" t="s">
        <v>484</v>
      </c>
      <c r="F8" s="710" t="s">
        <v>485</v>
      </c>
      <c r="G8" s="710" t="s">
        <v>340</v>
      </c>
      <c r="H8" s="711" t="s">
        <v>486</v>
      </c>
    </row>
    <row r="9" spans="1:8" ht="12.75" customHeight="1">
      <c r="A9" s="712" t="s">
        <v>388</v>
      </c>
      <c r="B9" s="713" t="s">
        <v>298</v>
      </c>
      <c r="C9" s="378">
        <v>197031</v>
      </c>
      <c r="D9" s="378"/>
      <c r="E9" s="378">
        <v>197031</v>
      </c>
      <c r="F9" s="378">
        <v>367992</v>
      </c>
      <c r="G9" s="378"/>
      <c r="H9" s="567">
        <v>367992</v>
      </c>
    </row>
    <row r="10" spans="1:8" ht="12.75" customHeight="1">
      <c r="A10" s="712" t="s">
        <v>487</v>
      </c>
      <c r="B10" s="714" t="s">
        <v>488</v>
      </c>
      <c r="C10" s="378">
        <v>-50333</v>
      </c>
      <c r="D10" s="378"/>
      <c r="E10" s="378">
        <v>-50333</v>
      </c>
      <c r="F10" s="378">
        <v>-26904</v>
      </c>
      <c r="G10" s="378"/>
      <c r="H10" s="567">
        <v>-26904</v>
      </c>
    </row>
    <row r="11" spans="1:8" ht="12.75" customHeight="1">
      <c r="A11" s="712" t="s">
        <v>489</v>
      </c>
      <c r="B11" s="715" t="s">
        <v>490</v>
      </c>
      <c r="C11" s="378">
        <v>0</v>
      </c>
      <c r="D11" s="378"/>
      <c r="E11" s="378">
        <v>0</v>
      </c>
      <c r="F11" s="378">
        <v>0</v>
      </c>
      <c r="G11" s="378"/>
      <c r="H11" s="567">
        <v>0</v>
      </c>
    </row>
    <row r="12" spans="1:8" ht="12.75" customHeight="1">
      <c r="A12" s="712" t="s">
        <v>491</v>
      </c>
      <c r="B12" s="715" t="s">
        <v>492</v>
      </c>
      <c r="C12" s="378">
        <v>0</v>
      </c>
      <c r="D12" s="378"/>
      <c r="E12" s="378">
        <v>0</v>
      </c>
      <c r="F12" s="378">
        <v>0</v>
      </c>
      <c r="G12" s="378"/>
      <c r="H12" s="567">
        <v>0</v>
      </c>
    </row>
    <row r="13" spans="1:8" ht="12.75" customHeight="1">
      <c r="A13" s="712" t="s">
        <v>493</v>
      </c>
      <c r="B13" s="716" t="s">
        <v>494</v>
      </c>
      <c r="C13" s="380">
        <f>SUM(C9:C12)</f>
        <v>146698</v>
      </c>
      <c r="D13" s="380"/>
      <c r="E13" s="380">
        <f>SUM(E9:E12)</f>
        <v>146698</v>
      </c>
      <c r="F13" s="380">
        <f>SUM(F9:F12)</f>
        <v>341088</v>
      </c>
      <c r="G13" s="380"/>
      <c r="H13" s="569">
        <f>SUM(H9:H12)</f>
        <v>341088</v>
      </c>
    </row>
    <row r="14" spans="1:8" ht="12.75" customHeight="1">
      <c r="A14" s="712" t="s">
        <v>495</v>
      </c>
      <c r="B14" s="715" t="s">
        <v>496</v>
      </c>
      <c r="C14" s="378">
        <v>-26861</v>
      </c>
      <c r="D14" s="378"/>
      <c r="E14" s="378">
        <v>-26861</v>
      </c>
      <c r="F14" s="378">
        <v>-5</v>
      </c>
      <c r="G14" s="378"/>
      <c r="H14" s="567">
        <v>-5</v>
      </c>
    </row>
    <row r="15" spans="1:8" ht="12.75" customHeight="1">
      <c r="A15" s="712" t="s">
        <v>497</v>
      </c>
      <c r="B15" s="715" t="s">
        <v>498</v>
      </c>
      <c r="C15" s="378">
        <v>0</v>
      </c>
      <c r="D15" s="378"/>
      <c r="E15" s="378">
        <v>0</v>
      </c>
      <c r="F15" s="378">
        <v>0</v>
      </c>
      <c r="G15" s="378"/>
      <c r="H15" s="567">
        <v>0</v>
      </c>
    </row>
    <row r="16" spans="1:8" ht="24" customHeight="1">
      <c r="A16" s="712" t="s">
        <v>499</v>
      </c>
      <c r="B16" s="714" t="s">
        <v>500</v>
      </c>
      <c r="C16" s="378">
        <v>0</v>
      </c>
      <c r="D16" s="378"/>
      <c r="E16" s="378">
        <v>0</v>
      </c>
      <c r="F16" s="378">
        <v>0</v>
      </c>
      <c r="G16" s="378"/>
      <c r="H16" s="567">
        <v>0</v>
      </c>
    </row>
    <row r="17" spans="1:8" ht="25.5">
      <c r="A17" s="712" t="s">
        <v>501</v>
      </c>
      <c r="B17" s="714" t="s">
        <v>502</v>
      </c>
      <c r="C17" s="378">
        <v>0</v>
      </c>
      <c r="D17" s="378"/>
      <c r="E17" s="378">
        <v>0</v>
      </c>
      <c r="F17" s="378">
        <v>0</v>
      </c>
      <c r="G17" s="378"/>
      <c r="H17" s="567">
        <v>0</v>
      </c>
    </row>
    <row r="18" spans="1:8" ht="12.75">
      <c r="A18" s="712" t="s">
        <v>503</v>
      </c>
      <c r="B18" s="717" t="s">
        <v>504</v>
      </c>
      <c r="C18" s="380">
        <f>SUM(C13:C17)</f>
        <v>119837</v>
      </c>
      <c r="D18" s="380"/>
      <c r="E18" s="380">
        <f>SUM(E13:E17)</f>
        <v>119837</v>
      </c>
      <c r="F18" s="380">
        <f>SUM(F13:F17)</f>
        <v>341083</v>
      </c>
      <c r="G18" s="380"/>
      <c r="H18" s="569">
        <f>SUM(H13:H17)</f>
        <v>341083</v>
      </c>
    </row>
    <row r="19" spans="1:8" ht="25.5">
      <c r="A19" s="712" t="s">
        <v>505</v>
      </c>
      <c r="B19" s="714" t="s">
        <v>506</v>
      </c>
      <c r="C19" s="378">
        <v>10621</v>
      </c>
      <c r="D19" s="378"/>
      <c r="E19" s="378">
        <v>10621</v>
      </c>
      <c r="F19" s="378">
        <v>25641</v>
      </c>
      <c r="G19" s="378"/>
      <c r="H19" s="567">
        <v>25641</v>
      </c>
    </row>
    <row r="20" spans="1:8" ht="12.75" customHeight="1">
      <c r="A20" s="718" t="s">
        <v>507</v>
      </c>
      <c r="B20" s="719" t="s">
        <v>508</v>
      </c>
      <c r="C20" s="376">
        <v>109216</v>
      </c>
      <c r="D20" s="376"/>
      <c r="E20" s="376">
        <v>109216</v>
      </c>
      <c r="F20" s="376">
        <v>204171</v>
      </c>
      <c r="G20" s="376"/>
      <c r="H20" s="566">
        <v>204171</v>
      </c>
    </row>
    <row r="21" spans="1:8" ht="12" customHeight="1" thickBot="1">
      <c r="A21" s="720" t="s">
        <v>509</v>
      </c>
      <c r="B21" s="721" t="s">
        <v>510</v>
      </c>
      <c r="C21" s="678">
        <v>0</v>
      </c>
      <c r="D21" s="678"/>
      <c r="E21" s="678">
        <v>0</v>
      </c>
      <c r="F21" s="688">
        <v>111863</v>
      </c>
      <c r="G21" s="688"/>
      <c r="H21" s="680">
        <v>111863</v>
      </c>
    </row>
    <row r="22" ht="13.5" thickTop="1"/>
  </sheetData>
  <mergeCells count="3">
    <mergeCell ref="A3:H3"/>
    <mergeCell ref="A4:H4"/>
    <mergeCell ref="A1:B1"/>
  </mergeCells>
  <printOptions/>
  <pageMargins left="0.57" right="0.61" top="0.984251968503937" bottom="0.984251968503937" header="0.5118110236220472" footer="0.5118110236220472"/>
  <pageSetup horizontalDpi="600" verticalDpi="600" orientation="landscape" paperSize="9" r:id="rId1"/>
  <headerFooter alignWithMargins="0">
    <oddHeader>&amp;L19.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2008-02-08T07:42:51Z</cp:lastPrinted>
  <dcterms:created xsi:type="dcterms:W3CDTF">2003-02-14T08:59:10Z</dcterms:created>
  <dcterms:modified xsi:type="dcterms:W3CDTF">2008-02-08T07:43:14Z</dcterms:modified>
  <cp:category/>
  <cp:version/>
  <cp:contentType/>
  <cp:contentStatus/>
</cp:coreProperties>
</file>